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Instructions" sheetId="1" r:id="rId1"/>
    <sheet name="Tax-Review Instructions" sheetId="2" r:id="rId2"/>
    <sheet name="Peace Corps W-2" sheetId="3" r:id="rId3"/>
  </sheets>
  <definedNames/>
  <calcPr fullCalcOnLoad="1"/>
</workbook>
</file>

<file path=xl/sharedStrings.xml><?xml version="1.0" encoding="utf-8"?>
<sst xmlns="http://schemas.openxmlformats.org/spreadsheetml/2006/main" count="343" uniqueCount="264">
  <si>
    <t>Zambia - 611</t>
  </si>
  <si>
    <t>Vanuatu - 461</t>
  </si>
  <si>
    <t>Ukraine - 343</t>
  </si>
  <si>
    <t>Uganda - 617</t>
  </si>
  <si>
    <t>Turkmenistan - 315</t>
  </si>
  <si>
    <t>Tunisia - 364</t>
  </si>
  <si>
    <t>Tonga - 421</t>
  </si>
  <si>
    <t>Togo - 693</t>
  </si>
  <si>
    <t>Thailand - 493</t>
  </si>
  <si>
    <t>Tanzania - 621</t>
  </si>
  <si>
    <t>Swaziland - 645</t>
  </si>
  <si>
    <t>Suriname - 568</t>
  </si>
  <si>
    <t>South Africa - 674</t>
  </si>
  <si>
    <t>Sierra Leone - 636</t>
  </si>
  <si>
    <t>Senegal - 685</t>
  </si>
  <si>
    <t>Samoa - 491</t>
  </si>
  <si>
    <t>Rwanda - 696</t>
  </si>
  <si>
    <t>Romania - 403</t>
  </si>
  <si>
    <t>Philippines - 492</t>
  </si>
  <si>
    <t>Peru - 527</t>
  </si>
  <si>
    <t>Paraguay - 526</t>
  </si>
  <si>
    <t>Panama - 525</t>
  </si>
  <si>
    <t>Niger - 683</t>
  </si>
  <si>
    <t>Nicaragua - 524</t>
  </si>
  <si>
    <t>Namibia - 697</t>
  </si>
  <si>
    <t>Mozambique - 640</t>
  </si>
  <si>
    <t>Morocco - 378</t>
  </si>
  <si>
    <t>Mongolia - 309</t>
  </si>
  <si>
    <t>Moldova - 261</t>
  </si>
  <si>
    <t>Micronesia - 401</t>
  </si>
  <si>
    <t>Mexico - 510</t>
  </si>
  <si>
    <t>Mauritania - 682</t>
  </si>
  <si>
    <t>Mali - 688</t>
  </si>
  <si>
    <t>Malawi - 614</t>
  </si>
  <si>
    <t>Madagascar - 684</t>
  </si>
  <si>
    <t>Macedonia - 249</t>
  </si>
  <si>
    <t>Liberia - 669</t>
  </si>
  <si>
    <t>Lesotho - 632</t>
  </si>
  <si>
    <t>Kyrgyz Republic - 307</t>
  </si>
  <si>
    <t>Kiribati - 441</t>
  </si>
  <si>
    <t>Kenya - 615</t>
  </si>
  <si>
    <t>Kazakhstan - 306</t>
  </si>
  <si>
    <t>Jordan - 440</t>
  </si>
  <si>
    <t>Jamaica - 532</t>
  </si>
  <si>
    <t>Indonesia - 497</t>
  </si>
  <si>
    <t>Honduras - 522</t>
  </si>
  <si>
    <t>Haiti - 521</t>
  </si>
  <si>
    <t>Guyana - 504</t>
  </si>
  <si>
    <t>Guinea - 675</t>
  </si>
  <si>
    <t>Guatemala - 520</t>
  </si>
  <si>
    <t>Ghana - 641</t>
  </si>
  <si>
    <t>Georgia - 242</t>
  </si>
  <si>
    <t>Gambia - 635</t>
  </si>
  <si>
    <t>Fiji - 411</t>
  </si>
  <si>
    <t>Ethiopia - 633</t>
  </si>
  <si>
    <t>El Salvador - 519</t>
  </si>
  <si>
    <t>Ecuador - 518</t>
  </si>
  <si>
    <t>Eastern Caribbean - 538</t>
  </si>
  <si>
    <t>Dominican Republic - 517</t>
  </si>
  <si>
    <t>Costa Rica - 515</t>
  </si>
  <si>
    <t>Colombia - 514</t>
  </si>
  <si>
    <t>China - 366</t>
  </si>
  <si>
    <t>Cape Verde - 655</t>
  </si>
  <si>
    <t>New, Adjusted W-2 Amount</t>
  </si>
  <si>
    <t>Cameroon - 694</t>
  </si>
  <si>
    <t>Cambodia - 303</t>
  </si>
  <si>
    <t>Burkina Faso - 686</t>
  </si>
  <si>
    <t>Bulgaria - 313</t>
  </si>
  <si>
    <t>Botswana - 637</t>
  </si>
  <si>
    <t>Bolivia - 511</t>
  </si>
  <si>
    <t>Step #3</t>
  </si>
  <si>
    <t>Benin - 680</t>
  </si>
  <si>
    <t>Belize - 535</t>
  </si>
  <si>
    <t>Step #2</t>
  </si>
  <si>
    <t>Azerbaijan - 314</t>
  </si>
  <si>
    <t>Armenia - 305</t>
  </si>
  <si>
    <t>Step #1</t>
  </si>
  <si>
    <t>Albania - 304</t>
  </si>
  <si>
    <t>List of Countries</t>
  </si>
  <si>
    <t>Country</t>
  </si>
  <si>
    <t>Peace Corps - 2011 Walkaround Allowance W-2 Calculator</t>
  </si>
  <si>
    <t>Earnings from Walk around Allowance</t>
  </si>
  <si>
    <t>End Date of PST</t>
  </si>
  <si>
    <t>Start Date of PST</t>
  </si>
  <si>
    <t>PST Start Date #2</t>
  </si>
  <si>
    <t>PST End Date #2</t>
  </si>
  <si>
    <t>PST End Date #1</t>
  </si>
  <si>
    <t>PST End Date #3</t>
  </si>
  <si>
    <t>PST Start Date #3</t>
  </si>
  <si>
    <t>on the Right.</t>
  </si>
  <si>
    <t>LCU Walkaround Rate - VICA</t>
  </si>
  <si>
    <t>Currency Code</t>
  </si>
  <si>
    <t>LCU to USD Conversion Rate PST 1</t>
  </si>
  <si>
    <t>Based on Week of Last PST</t>
  </si>
  <si>
    <t>LCU to USD Conversion Rate PST 2</t>
  </si>
  <si>
    <t>LCU to USD Conversion Rate PST 3</t>
  </si>
  <si>
    <t>PST Start Date #1</t>
  </si>
  <si>
    <t>USD Rate PST 2</t>
  </si>
  <si>
    <t>USD Rate PST 3</t>
  </si>
  <si>
    <t>USD RATE PST 1</t>
  </si>
  <si>
    <t>ALL</t>
  </si>
  <si>
    <t>AMD</t>
  </si>
  <si>
    <t>AZN</t>
  </si>
  <si>
    <t>BZD</t>
  </si>
  <si>
    <t>XOF</t>
  </si>
  <si>
    <t>BOB</t>
  </si>
  <si>
    <t>BWP</t>
  </si>
  <si>
    <t>BGL</t>
  </si>
  <si>
    <t>CF1</t>
  </si>
  <si>
    <t>CF2</t>
  </si>
  <si>
    <t>CVE</t>
  </si>
  <si>
    <t>CNY</t>
  </si>
  <si>
    <t>CRC</t>
  </si>
  <si>
    <t>DOP</t>
  </si>
  <si>
    <t>ECD</t>
  </si>
  <si>
    <t>ECS</t>
  </si>
  <si>
    <t>SVC</t>
  </si>
  <si>
    <t>ETB</t>
  </si>
  <si>
    <t>PST Start Date #4</t>
  </si>
  <si>
    <t>PST End Date #4</t>
  </si>
  <si>
    <t>LCU to USD Conversion Rate PST 4</t>
  </si>
  <si>
    <t>USD Rate PST 4</t>
  </si>
  <si>
    <t>FJD</t>
  </si>
  <si>
    <t>GMD</t>
  </si>
  <si>
    <t>GEK</t>
  </si>
  <si>
    <t>GNC</t>
  </si>
  <si>
    <t>GTQ</t>
  </si>
  <si>
    <t>GNF</t>
  </si>
  <si>
    <t>GYD</t>
  </si>
  <si>
    <t>HTG</t>
  </si>
  <si>
    <t>HNL</t>
  </si>
  <si>
    <t>IDR</t>
  </si>
  <si>
    <t>JMD</t>
  </si>
  <si>
    <t>JOD</t>
  </si>
  <si>
    <t>KZT</t>
  </si>
  <si>
    <t>KES</t>
  </si>
  <si>
    <t>AUD</t>
  </si>
  <si>
    <t>KGS</t>
  </si>
  <si>
    <t>LSL</t>
  </si>
  <si>
    <t>MKD</t>
  </si>
  <si>
    <t>MGA</t>
  </si>
  <si>
    <t>MWK</t>
  </si>
  <si>
    <t>CF7</t>
  </si>
  <si>
    <t>MRO</t>
  </si>
  <si>
    <t>MXN</t>
  </si>
  <si>
    <t>USD</t>
  </si>
  <si>
    <t>MDL</t>
  </si>
  <si>
    <t>MNT</t>
  </si>
  <si>
    <t>MAD</t>
  </si>
  <si>
    <t>MZN</t>
  </si>
  <si>
    <t>NAD</t>
  </si>
  <si>
    <t>NIC</t>
  </si>
  <si>
    <t>CF8</t>
  </si>
  <si>
    <t>PAB</t>
  </si>
  <si>
    <t>PYG</t>
  </si>
  <si>
    <t>PEN</t>
  </si>
  <si>
    <t>PHP</t>
  </si>
  <si>
    <t>RON</t>
  </si>
  <si>
    <t>RWF</t>
  </si>
  <si>
    <t>WST</t>
  </si>
  <si>
    <t>CF9</t>
  </si>
  <si>
    <t>SLL</t>
  </si>
  <si>
    <t>ZAR</t>
  </si>
  <si>
    <t>SRD</t>
  </si>
  <si>
    <t>SZL</t>
  </si>
  <si>
    <t>TZS</t>
  </si>
  <si>
    <t>THB</t>
  </si>
  <si>
    <t>CFT</t>
  </si>
  <si>
    <t>TOP</t>
  </si>
  <si>
    <t>TND</t>
  </si>
  <si>
    <t>TMT</t>
  </si>
  <si>
    <t>UGX</t>
  </si>
  <si>
    <t>UOH</t>
  </si>
  <si>
    <t>VUV</t>
  </si>
  <si>
    <t>ZMK</t>
  </si>
  <si>
    <t>COP</t>
  </si>
  <si>
    <t xml:space="preserve">If You Attended a Pre-Service Training (PST) </t>
  </si>
  <si>
    <t>Enter the Amount Shown on Box 1 of Your</t>
  </si>
  <si>
    <t>W-2 Tax Form in the Green Box on the Right</t>
  </si>
  <si>
    <t xml:space="preserve">Select Your Country of Service </t>
  </si>
  <si>
    <t>Using the Drop Down Menu in the Blue Cell</t>
  </si>
  <si>
    <t>Between 01 December, 2010, and 30 November, 2011,</t>
  </si>
  <si>
    <t>Enter a "X" in the Corresponding Gray Box</t>
  </si>
  <si>
    <t>X</t>
  </si>
  <si>
    <r>
      <t>Be sure to</t>
    </r>
    <r>
      <rPr>
        <b/>
        <sz val="12"/>
        <rFont val="Arial"/>
        <family val="2"/>
      </rPr>
      <t xml:space="preserve"> review the </t>
    </r>
    <r>
      <rPr>
        <b/>
        <sz val="12"/>
        <color indexed="10"/>
        <rFont val="Arial"/>
        <family val="2"/>
      </rPr>
      <t>'Tax Return Instructions'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tab in this file</t>
    </r>
  </si>
  <si>
    <t>2011 Taxable Allowance Calculator - Instructions</t>
  </si>
  <si>
    <t>* The Volunteers Country of Service</t>
  </si>
  <si>
    <t>* Any Pre-Service Training (PST) that the Volunteer Attended in the 2011 Tax Year</t>
  </si>
  <si>
    <t>* The Amount of Wages Listed on the Volunteer's W-2 Statement</t>
  </si>
  <si>
    <t>To complete this worksheet, you will need to know:</t>
  </si>
  <si>
    <t>1. Find and Open the tab entitled "Peace Corps W-2"</t>
  </si>
  <si>
    <t>and 30 November, 2011, they do not have to complete this sheet.  The amounts shown on their W-2 for the 2011</t>
  </si>
  <si>
    <t xml:space="preserve">tax year are accurate and do not need to be adjusted.  </t>
  </si>
  <si>
    <r>
      <t xml:space="preserve">If you have any questions, email: </t>
    </r>
    <r>
      <rPr>
        <b/>
        <sz val="12"/>
        <color indexed="56"/>
        <rFont val="Arial"/>
        <family val="2"/>
      </rPr>
      <t xml:space="preserve"> taxhelp@peacecorps.gov</t>
    </r>
  </si>
  <si>
    <t>To complete the worksheet, please follow these steps:</t>
  </si>
  <si>
    <t>2. Select the Volunteer's Country of Service from the Blue Box</t>
  </si>
  <si>
    <t>3. Place an "X" in the Gray Box next to the PST which the Volunteer attended.</t>
  </si>
  <si>
    <t>4. Enter the Amount in Box 1 of the Volunteer's W-2 Statement in the Green Box</t>
  </si>
  <si>
    <t>This worksheet will allow you to calculate a Volunteer's Taxable Allowances for the 2011 Tax Year</t>
  </si>
  <si>
    <t>How to Enter Peace Corps Taxable Allowances on the Federal Income Tax Return</t>
  </si>
  <si>
    <t>Box 1</t>
  </si>
  <si>
    <t>Wages, tips, other compensation</t>
  </si>
  <si>
    <t>Box 2</t>
  </si>
  <si>
    <t>Federal Income tax withheld</t>
  </si>
  <si>
    <t>PST Walk-Around Allowance</t>
  </si>
  <si>
    <t>Box 3</t>
  </si>
  <si>
    <r>
      <t>Social security wages</t>
    </r>
  </si>
  <si>
    <t>Box 4</t>
  </si>
  <si>
    <t>Social Security tax withheld</t>
  </si>
  <si>
    <t>Box 5</t>
  </si>
  <si>
    <r>
      <t>Medicare wages and tips</t>
    </r>
  </si>
  <si>
    <t>Box 6</t>
  </si>
  <si>
    <t>Medicare tax withheld</t>
  </si>
  <si>
    <t>Line 4</t>
  </si>
  <si>
    <t>Enter year in space provided and check one box. For the tax year ending December 31,</t>
  </si>
  <si>
    <t>I have been unable to obtain (or have received an incorrect)          Form W-2 OR          Form 1099-R.</t>
  </si>
  <si>
    <t>Line 5</t>
  </si>
  <si>
    <t>Employer’s name, address, and ZIP code</t>
  </si>
  <si>
    <t>Line 6</t>
  </si>
  <si>
    <t>Employers identificaion number</t>
  </si>
  <si>
    <t>Peace Corps
1111 20th Street NW
Washington DC 20526</t>
  </si>
  <si>
    <t>53-0261522</t>
  </si>
  <si>
    <t>Line 7</t>
  </si>
  <si>
    <t>Form W-2. Enter wages, tips, other compensation, and taxes withheld.</t>
  </si>
  <si>
    <t>a</t>
  </si>
  <si>
    <t>Wages, tips and other compensation</t>
  </si>
  <si>
    <t>g</t>
  </si>
  <si>
    <t>State income tax withheld</t>
  </si>
  <si>
    <t>b</t>
  </si>
  <si>
    <t>Social security wages</t>
  </si>
  <si>
    <t>c</t>
  </si>
  <si>
    <t>Medicare wages and tips</t>
  </si>
  <si>
    <t>h</t>
  </si>
  <si>
    <t>Local income tax withheld</t>
  </si>
  <si>
    <t>d</t>
  </si>
  <si>
    <t>Advance EIC payment</t>
  </si>
  <si>
    <t>e</t>
  </si>
  <si>
    <t>Social security tips</t>
  </si>
  <si>
    <t>j</t>
  </si>
  <si>
    <t>Social security tax withheld</t>
  </si>
  <si>
    <t>f</t>
  </si>
  <si>
    <t>Federal income tax withheld</t>
  </si>
  <si>
    <t>l</t>
  </si>
  <si>
    <t>Line 9</t>
  </si>
  <si>
    <t>How did you determine the amounts on lines 7 and 8 above?</t>
  </si>
  <si>
    <t>Added taxable allowances not on the W-2 to amount shown on W-2 from employer</t>
  </si>
  <si>
    <t>Line 10</t>
  </si>
  <si>
    <t>Explain your efforts to obtain Form W-2, Form 1099-R, or Form W-2c…</t>
  </si>
  <si>
    <t>Employer does not currently issue W-2s that include all taxable allowances paid</t>
  </si>
  <si>
    <t>IRS Link to the Form 4852</t>
  </si>
  <si>
    <r>
      <t xml:space="preserve">Need assistance with your Peace Corps W-2? Email Peace Corps at </t>
    </r>
    <r>
      <rPr>
        <b/>
        <sz val="10"/>
        <rFont val="Arial"/>
        <family val="2"/>
      </rPr>
      <t>taxhelp@peacecorps.gov</t>
    </r>
  </si>
  <si>
    <t>in the light blue boxes below.</t>
  </si>
  <si>
    <t>automatically generated.</t>
  </si>
  <si>
    <t>complete the "Peace Corps W-2" tab, then this value will be</t>
  </si>
  <si>
    <r>
      <rPr>
        <b/>
        <u val="single"/>
        <sz val="11"/>
        <color indexed="8"/>
        <rFont val="Arial"/>
        <family val="2"/>
      </rPr>
      <t>Paper Filing</t>
    </r>
    <r>
      <rPr>
        <sz val="11"/>
        <color indexed="8"/>
        <rFont val="Arial"/>
        <family val="2"/>
      </rPr>
      <t>:  Please remember to complete and attach Form 4852 to your return if paper filing.  Do not attach the W-2 you recieved in the mail.</t>
    </r>
  </si>
  <si>
    <r>
      <rPr>
        <b/>
        <u val="single"/>
        <sz val="11"/>
        <color indexed="8"/>
        <rFont val="Arial"/>
        <family val="2"/>
      </rPr>
      <t>Electonic Filing:</t>
    </r>
    <r>
      <rPr>
        <sz val="11"/>
        <color indexed="8"/>
        <rFont val="Arial"/>
        <family val="2"/>
      </rPr>
      <t xml:space="preserve">  If you are using</t>
    </r>
    <r>
      <rPr>
        <sz val="11"/>
        <rFont val="Arial"/>
        <family val="2"/>
      </rPr>
      <t xml:space="preserve"> tax software, </t>
    </r>
    <r>
      <rPr>
        <sz val="11"/>
        <color indexed="8"/>
        <rFont val="Arial"/>
        <family val="2"/>
      </rPr>
      <t>search for Substitute W-2 in the help file of that software.</t>
    </r>
  </si>
  <si>
    <r>
      <rPr>
        <b/>
        <u val="single"/>
        <sz val="11"/>
        <rFont val="Arial"/>
        <family val="2"/>
      </rPr>
      <t>Step #1:</t>
    </r>
    <r>
      <rPr>
        <b/>
        <sz val="11"/>
        <rFont val="Arial"/>
        <family val="2"/>
      </rPr>
      <t xml:space="preserve"> Enter the information from your Peace Corps W-2 </t>
    </r>
  </si>
  <si>
    <r>
      <rPr>
        <b/>
        <u val="single"/>
        <sz val="11"/>
        <rFont val="Arial"/>
        <family val="2"/>
      </rPr>
      <t>Step #2</t>
    </r>
    <r>
      <rPr>
        <b/>
        <sz val="11"/>
        <rFont val="Arial"/>
        <family val="2"/>
      </rPr>
      <t xml:space="preserve">: If the Volunteer Attended a PST in the 2011 Tax Year, </t>
    </r>
  </si>
  <si>
    <r>
      <rPr>
        <b/>
        <u val="single"/>
        <sz val="11"/>
        <rFont val="Arial"/>
        <family val="2"/>
      </rPr>
      <t>Do not</t>
    </r>
    <r>
      <rPr>
        <sz val="11"/>
        <rFont val="Arial"/>
        <family val="2"/>
      </rPr>
      <t xml:space="preserve"> enter the information from your W-2 into the tax return if your Volunteer participated in a Pre-Service Training (PST) between 01 December, 2010, and 30 November, 2011.  If they did serve in a PST during this period, you should use IRS Form 4852 (link below) to create a Substitute W-2 which will reflect all of your taxable Peace Corps income for the 2011 tax year.</t>
    </r>
  </si>
  <si>
    <r>
      <rPr>
        <b/>
        <u val="single"/>
        <sz val="11"/>
        <rFont val="Arial"/>
        <family val="2"/>
      </rPr>
      <t>Step #3</t>
    </r>
    <r>
      <rPr>
        <b/>
        <sz val="11"/>
        <rFont val="Arial"/>
        <family val="2"/>
      </rPr>
      <t>: Enter the info below on IRS Form 4852 or your tax software's Substitute W-2 form</t>
    </r>
  </si>
  <si>
    <r>
      <t xml:space="preserve">Please note, if the Volunteer </t>
    </r>
    <r>
      <rPr>
        <i/>
        <u val="single"/>
        <sz val="12"/>
        <rFont val="Arial"/>
        <family val="2"/>
      </rPr>
      <t>did not</t>
    </r>
    <r>
      <rPr>
        <sz val="12"/>
        <rFont val="Arial"/>
        <family val="2"/>
      </rPr>
      <t xml:space="preserve"> complete any Pre-Service Training (PST) between 01 December, 2010, </t>
    </r>
  </si>
  <si>
    <t>should report on their income tax return.</t>
  </si>
  <si>
    <t>After following these instructions you will have a complete calculation of the amount that the Volunteer</t>
  </si>
  <si>
    <r>
      <t xml:space="preserve">  Form W-2 OR </t>
    </r>
    <r>
      <rPr>
        <sz val="20"/>
        <color indexed="8"/>
        <rFont val="Wingdings"/>
        <family val="0"/>
      </rPr>
      <t>o</t>
    </r>
    <r>
      <rPr>
        <sz val="2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Form 1099-R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</si>
</sst>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0.00_);\(0.00\)"/>
    <numFmt numFmtId="171" formatCode="[$-409]mmmm\ d\,\ yyyy;@"/>
    <numFmt numFmtId="172" formatCode="[$-409]dd\-mmm\-yy;@"/>
    <numFmt numFmtId="173" formatCode="mmm\-yyyy"/>
    <numFmt numFmtId="174" formatCode="_(* #,##0_);_(* \(#,##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6"/>
      <name val="Times New Roman"/>
      <family val="1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0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sz val="20"/>
      <color indexed="8"/>
      <name val="Wingdings"/>
      <family val="0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u val="single"/>
      <sz val="11"/>
      <color indexed="12"/>
      <name val="Arial"/>
      <family val="2"/>
    </font>
    <font>
      <sz val="11"/>
      <color indexed="56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2"/>
      <name val="Century Gothic"/>
      <family val="2"/>
    </font>
    <font>
      <b/>
      <sz val="11"/>
      <color indexed="21"/>
      <name val="Corbel"/>
      <family val="2"/>
    </font>
    <font>
      <sz val="10"/>
      <color indexed="1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5" tint="-0.24997000396251678"/>
      <name val="Times New Roman"/>
      <family val="1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3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00FF"/>
      <name val="Century Gothic"/>
      <family val="2"/>
    </font>
    <font>
      <b/>
      <sz val="11"/>
      <color rgb="FF006699"/>
      <name val="Corbel"/>
      <family val="2"/>
    </font>
    <font>
      <sz val="11"/>
      <color rgb="FF000000"/>
      <name val="Calibri"/>
      <family val="2"/>
    </font>
    <font>
      <sz val="10"/>
      <color rgb="FF00008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33" borderId="11" xfId="57" applyFill="1" applyBorder="1">
      <alignment/>
      <protection/>
    </xf>
    <xf numFmtId="0" fontId="2" fillId="33" borderId="0" xfId="57" applyFill="1" applyBorder="1">
      <alignment/>
      <protection/>
    </xf>
    <xf numFmtId="4" fontId="2" fillId="33" borderId="12" xfId="57" applyNumberFormat="1" applyFill="1" applyBorder="1">
      <alignment/>
      <protection/>
    </xf>
    <xf numFmtId="4" fontId="3" fillId="33" borderId="12" xfId="0" applyNumberFormat="1" applyFont="1" applyFill="1" applyBorder="1" applyAlignment="1">
      <alignment/>
    </xf>
    <xf numFmtId="0" fontId="3" fillId="33" borderId="11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39" fontId="3" fillId="22" borderId="13" xfId="57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4" xfId="57" applyFont="1" applyFill="1" applyBorder="1">
      <alignment/>
      <protection/>
    </xf>
    <xf numFmtId="0" fontId="2" fillId="33" borderId="15" xfId="57" applyFill="1" applyBorder="1">
      <alignment/>
      <protection/>
    </xf>
    <xf numFmtId="4" fontId="83" fillId="34" borderId="13" xfId="57" applyNumberFormat="1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Alignment="1">
      <alignment horizontal="center"/>
    </xf>
    <xf numFmtId="4" fontId="3" fillId="0" borderId="13" xfId="57" applyNumberFormat="1" applyFont="1" applyFill="1" applyBorder="1" applyAlignment="1" applyProtection="1">
      <alignment horizontal="center"/>
      <protection/>
    </xf>
    <xf numFmtId="4" fontId="84" fillId="33" borderId="0" xfId="57" applyNumberFormat="1" applyFont="1" applyFill="1" applyBorder="1" applyProtection="1">
      <alignment/>
      <protection/>
    </xf>
    <xf numFmtId="4" fontId="84" fillId="33" borderId="15" xfId="57" applyNumberFormat="1" applyFont="1" applyFill="1" applyBorder="1" applyProtection="1">
      <alignment/>
      <protection/>
    </xf>
    <xf numFmtId="4" fontId="2" fillId="33" borderId="12" xfId="57" applyNumberFormat="1" applyFill="1" applyBorder="1" applyProtection="1">
      <alignment/>
      <protection/>
    </xf>
    <xf numFmtId="4" fontId="3" fillId="33" borderId="0" xfId="57" applyNumberFormat="1" applyFont="1" applyFill="1" applyBorder="1" applyAlignment="1" applyProtection="1">
      <alignment horizontal="center"/>
      <protection/>
    </xf>
    <xf numFmtId="171" fontId="3" fillId="33" borderId="10" xfId="57" applyNumberFormat="1" applyFont="1" applyFill="1" applyBorder="1" applyAlignment="1" applyProtection="1">
      <alignment horizontal="center"/>
      <protection locked="0"/>
    </xf>
    <xf numFmtId="4" fontId="2" fillId="33" borderId="17" xfId="57" applyNumberFormat="1" applyFill="1" applyBorder="1" applyProtection="1">
      <alignment/>
      <protection/>
    </xf>
    <xf numFmtId="4" fontId="3" fillId="33" borderId="0" xfId="0" applyNumberFormat="1" applyFont="1" applyFill="1" applyBorder="1" applyAlignment="1">
      <alignment horizontal="center"/>
    </xf>
    <xf numFmtId="0" fontId="4" fillId="33" borderId="11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left"/>
      <protection/>
    </xf>
    <xf numFmtId="0" fontId="2" fillId="33" borderId="0" xfId="57" applyFill="1">
      <alignment/>
      <protection/>
    </xf>
    <xf numFmtId="170" fontId="83" fillId="33" borderId="18" xfId="0" applyNumberFormat="1" applyFont="1" applyFill="1" applyBorder="1" applyAlignment="1">
      <alignment/>
    </xf>
    <xf numFmtId="170" fontId="0" fillId="33" borderId="19" xfId="0" applyNumberFormat="1" applyFill="1" applyBorder="1" applyAlignment="1">
      <alignment/>
    </xf>
    <xf numFmtId="170" fontId="2" fillId="33" borderId="19" xfId="0" applyNumberFormat="1" applyFont="1" applyFill="1" applyBorder="1" applyAlignment="1">
      <alignment/>
    </xf>
    <xf numFmtId="170" fontId="82" fillId="33" borderId="19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2" fillId="33" borderId="19" xfId="57" applyNumberFormat="1" applyFill="1" applyBorder="1">
      <alignment/>
      <protection/>
    </xf>
    <xf numFmtId="170" fontId="2" fillId="33" borderId="20" xfId="57" applyNumberFormat="1" applyFill="1" applyBorder="1">
      <alignment/>
      <protection/>
    </xf>
    <xf numFmtId="0" fontId="3" fillId="33" borderId="21" xfId="57" applyFont="1" applyFill="1" applyBorder="1">
      <alignment/>
      <protection/>
    </xf>
    <xf numFmtId="0" fontId="2" fillId="33" borderId="22" xfId="57" applyFill="1" applyBorder="1">
      <alignment/>
      <protection/>
    </xf>
    <xf numFmtId="4" fontId="84" fillId="33" borderId="22" xfId="57" applyNumberFormat="1" applyFont="1" applyFill="1" applyBorder="1" applyProtection="1">
      <alignment/>
      <protection/>
    </xf>
    <xf numFmtId="0" fontId="2" fillId="33" borderId="0" xfId="57" applyFont="1" applyFill="1" applyBorder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3" fillId="33" borderId="0" xfId="57" applyNumberFormat="1" applyFont="1" applyFill="1" applyBorder="1" applyProtection="1">
      <alignment/>
      <protection/>
    </xf>
    <xf numFmtId="3" fontId="2" fillId="33" borderId="12" xfId="57" applyNumberFormat="1" applyFill="1" applyBorder="1" applyProtection="1">
      <alignment/>
      <protection/>
    </xf>
    <xf numFmtId="0" fontId="0" fillId="33" borderId="0" xfId="0" applyFill="1" applyAlignment="1">
      <alignment/>
    </xf>
    <xf numFmtId="3" fontId="2" fillId="33" borderId="0" xfId="57" applyNumberFormat="1" applyFill="1" applyBorder="1" applyProtection="1">
      <alignment/>
      <protection/>
    </xf>
    <xf numFmtId="0" fontId="3" fillId="33" borderId="0" xfId="0" applyFont="1" applyFill="1" applyBorder="1" applyAlignment="1">
      <alignment horizontal="center"/>
    </xf>
    <xf numFmtId="3" fontId="2" fillId="33" borderId="0" xfId="57" applyNumberFormat="1" applyFill="1" applyBorder="1">
      <alignment/>
      <protection/>
    </xf>
    <xf numFmtId="3" fontId="2" fillId="33" borderId="12" xfId="57" applyNumberFormat="1" applyFill="1" applyBorder="1">
      <alignment/>
      <protection/>
    </xf>
    <xf numFmtId="0" fontId="6" fillId="33" borderId="11" xfId="0" applyFont="1" applyFill="1" applyBorder="1" applyAlignment="1">
      <alignment/>
    </xf>
    <xf numFmtId="4" fontId="2" fillId="33" borderId="0" xfId="57" applyNumberFormat="1" applyFill="1" applyBorder="1" applyAlignment="1">
      <alignment horizontal="center"/>
      <protection/>
    </xf>
    <xf numFmtId="0" fontId="5" fillId="33" borderId="11" xfId="0" applyFont="1" applyFill="1" applyBorder="1" applyAlignment="1">
      <alignment/>
    </xf>
    <xf numFmtId="4" fontId="0" fillId="33" borderId="0" xfId="0" applyNumberFormat="1" applyFill="1" applyBorder="1" applyAlignment="1">
      <alignment horizontal="center"/>
    </xf>
    <xf numFmtId="3" fontId="2" fillId="33" borderId="0" xfId="57" applyNumberFormat="1" applyFill="1" applyBorder="1" applyAlignment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57" applyFill="1" applyBorder="1">
      <alignment/>
      <protection/>
    </xf>
    <xf numFmtId="0" fontId="2" fillId="33" borderId="17" xfId="57" applyFill="1" applyBorder="1">
      <alignment/>
      <protection/>
    </xf>
    <xf numFmtId="2" fontId="85" fillId="33" borderId="10" xfId="0" applyNumberFormat="1" applyFont="1" applyFill="1" applyBorder="1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4" fontId="3" fillId="2" borderId="23" xfId="57" applyNumberFormat="1" applyFont="1" applyFill="1" applyBorder="1" applyAlignment="1" applyProtection="1">
      <alignment horizontal="center"/>
      <protection/>
    </xf>
    <xf numFmtId="0" fontId="2" fillId="33" borderId="0" xfId="57" applyFill="1" applyBorder="1" applyProtection="1">
      <alignment/>
      <protection/>
    </xf>
    <xf numFmtId="0" fontId="2" fillId="33" borderId="12" xfId="57" applyFill="1" applyBorder="1" applyProtection="1">
      <alignment/>
      <protection/>
    </xf>
    <xf numFmtId="4" fontId="83" fillId="33" borderId="0" xfId="57" applyNumberFormat="1" applyFont="1" applyFill="1" applyBorder="1" applyAlignment="1" applyProtection="1">
      <alignment horizontal="center"/>
      <protection/>
    </xf>
    <xf numFmtId="2" fontId="2" fillId="33" borderId="12" xfId="57" applyNumberFormat="1" applyFill="1" applyBorder="1" applyProtection="1">
      <alignment/>
      <protection/>
    </xf>
    <xf numFmtId="2" fontId="3" fillId="2" borderId="10" xfId="57" applyNumberFormat="1" applyFont="1" applyFill="1" applyBorder="1" applyAlignment="1" applyProtection="1">
      <alignment horizontal="center"/>
      <protection/>
    </xf>
    <xf numFmtId="171" fontId="3" fillId="33" borderId="10" xfId="57" applyNumberFormat="1" applyFont="1" applyFill="1" applyBorder="1" applyAlignment="1" applyProtection="1">
      <alignment horizontal="center"/>
      <protection/>
    </xf>
    <xf numFmtId="39" fontId="3" fillId="33" borderId="0" xfId="57" applyNumberFormat="1" applyFont="1" applyFill="1" applyBorder="1" applyAlignment="1" applyProtection="1">
      <alignment horizontal="center"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2" fillId="33" borderId="24" xfId="57" applyNumberFormat="1" applyFill="1" applyBorder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81" fillId="0" borderId="0" xfId="0" applyFont="1" applyAlignment="1" applyProtection="1">
      <alignment/>
      <protection/>
    </xf>
    <xf numFmtId="0" fontId="85" fillId="35" borderId="0" xfId="0" applyFont="1" applyFill="1" applyAlignment="1" applyProtection="1">
      <alignment/>
      <protection/>
    </xf>
    <xf numFmtId="0" fontId="85" fillId="35" borderId="12" xfId="0" applyFont="1" applyFill="1" applyBorder="1" applyAlignment="1" applyProtection="1">
      <alignment/>
      <protection/>
    </xf>
    <xf numFmtId="0" fontId="86" fillId="35" borderId="0" xfId="0" applyFont="1" applyFill="1" applyAlignment="1" applyProtection="1">
      <alignment/>
      <protection/>
    </xf>
    <xf numFmtId="0" fontId="87" fillId="35" borderId="0" xfId="0" applyFont="1" applyFill="1" applyAlignment="1" applyProtection="1">
      <alignment vertical="center"/>
      <protection/>
    </xf>
    <xf numFmtId="0" fontId="88" fillId="35" borderId="0" xfId="0" applyFont="1" applyFill="1" applyAlignment="1" applyProtection="1">
      <alignment vertical="center"/>
      <protection/>
    </xf>
    <xf numFmtId="0" fontId="85" fillId="33" borderId="15" xfId="0" applyFont="1" applyFill="1" applyBorder="1" applyAlignment="1" applyProtection="1">
      <alignment/>
      <protection/>
    </xf>
    <xf numFmtId="0" fontId="85" fillId="33" borderId="17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/>
      <protection/>
    </xf>
    <xf numFmtId="0" fontId="89" fillId="35" borderId="12" xfId="0" applyFont="1" applyFill="1" applyBorder="1" applyAlignment="1" applyProtection="1">
      <alignment/>
      <protection/>
    </xf>
    <xf numFmtId="0" fontId="20" fillId="35" borderId="0" xfId="0" applyFont="1" applyFill="1" applyAlignment="1" applyProtection="1">
      <alignment horizontal="left" wrapText="1"/>
      <protection/>
    </xf>
    <xf numFmtId="0" fontId="20" fillId="35" borderId="0" xfId="0" applyFont="1" applyFill="1" applyAlignment="1" applyProtection="1">
      <alignment horizontal="left" wrapText="1" indent="1"/>
      <protection/>
    </xf>
    <xf numFmtId="0" fontId="16" fillId="35" borderId="0" xfId="0" applyFont="1" applyFill="1" applyAlignment="1" applyProtection="1">
      <alignment horizontal="left" wrapText="1" indent="1"/>
      <protection/>
    </xf>
    <xf numFmtId="0" fontId="90" fillId="35" borderId="0" xfId="53" applyFont="1" applyFill="1" applyAlignment="1" applyProtection="1">
      <alignment horizontal="center" wrapText="1"/>
      <protection/>
    </xf>
    <xf numFmtId="0" fontId="89" fillId="35" borderId="0" xfId="0" applyFont="1" applyFill="1" applyAlignment="1" applyProtection="1">
      <alignment/>
      <protection/>
    </xf>
    <xf numFmtId="0" fontId="89" fillId="35" borderId="12" xfId="0" applyFont="1" applyFill="1" applyBorder="1" applyAlignment="1" applyProtection="1">
      <alignment horizontal="left" vertical="center" indent="1"/>
      <protection/>
    </xf>
    <xf numFmtId="0" fontId="89" fillId="35" borderId="0" xfId="0" applyFont="1" applyFill="1" applyAlignment="1" applyProtection="1">
      <alignment wrapText="1"/>
      <protection/>
    </xf>
    <xf numFmtId="0" fontId="91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vertical="center"/>
      <protection/>
    </xf>
    <xf numFmtId="0" fontId="16" fillId="35" borderId="12" xfId="0" applyFont="1" applyFill="1" applyBorder="1" applyAlignment="1" applyProtection="1">
      <alignment/>
      <protection/>
    </xf>
    <xf numFmtId="0" fontId="89" fillId="35" borderId="25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 horizontal="center" vertical="center"/>
      <protection/>
    </xf>
    <xf numFmtId="0" fontId="16" fillId="35" borderId="26" xfId="0" applyFont="1" applyFill="1" applyBorder="1" applyAlignment="1" applyProtection="1">
      <alignment vertical="center"/>
      <protection/>
    </xf>
    <xf numFmtId="0" fontId="89" fillId="35" borderId="26" xfId="0" applyFont="1" applyFill="1" applyBorder="1" applyAlignment="1" applyProtection="1">
      <alignment vertical="center"/>
      <protection/>
    </xf>
    <xf numFmtId="0" fontId="16" fillId="35" borderId="26" xfId="0" applyFont="1" applyFill="1" applyBorder="1" applyAlignment="1" applyProtection="1">
      <alignment vertical="center" wrapText="1"/>
      <protection/>
    </xf>
    <xf numFmtId="0" fontId="16" fillId="35" borderId="27" xfId="0" applyFont="1" applyFill="1" applyBorder="1" applyAlignment="1" applyProtection="1">
      <alignment vertical="center" wrapText="1"/>
      <protection/>
    </xf>
    <xf numFmtId="0" fontId="89" fillId="35" borderId="11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89" fillId="35" borderId="0" xfId="0" applyFont="1" applyFill="1" applyBorder="1" applyAlignment="1" applyProtection="1">
      <alignment vertical="center"/>
      <protection/>
    </xf>
    <xf numFmtId="7" fontId="92" fillId="36" borderId="10" xfId="44" applyNumberFormat="1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vertical="center"/>
      <protection/>
    </xf>
    <xf numFmtId="7" fontId="12" fillId="33" borderId="0" xfId="44" applyNumberFormat="1" applyFont="1" applyFill="1" applyBorder="1" applyAlignment="1" applyProtection="1">
      <alignment vertical="center"/>
      <protection/>
    </xf>
    <xf numFmtId="7" fontId="12" fillId="35" borderId="0" xfId="44" applyNumberFormat="1" applyFont="1" applyFill="1" applyBorder="1" applyAlignment="1" applyProtection="1">
      <alignment vertical="center"/>
      <protection/>
    </xf>
    <xf numFmtId="0" fontId="89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vertical="center"/>
      <protection/>
    </xf>
    <xf numFmtId="0" fontId="89" fillId="35" borderId="15" xfId="0" applyFont="1" applyFill="1" applyBorder="1" applyAlignment="1" applyProtection="1">
      <alignment vertical="center"/>
      <protection/>
    </xf>
    <xf numFmtId="0" fontId="89" fillId="35" borderId="15" xfId="0" applyFont="1" applyFill="1" applyBorder="1" applyAlignment="1" applyProtection="1">
      <alignment/>
      <protection/>
    </xf>
    <xf numFmtId="0" fontId="89" fillId="35" borderId="17" xfId="0" applyFont="1" applyFill="1" applyBorder="1" applyAlignment="1" applyProtection="1">
      <alignment/>
      <protection/>
    </xf>
    <xf numFmtId="0" fontId="89" fillId="33" borderId="26" xfId="0" applyFont="1" applyFill="1" applyBorder="1" applyAlignment="1" applyProtection="1">
      <alignment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vertical="center"/>
      <protection/>
    </xf>
    <xf numFmtId="7" fontId="11" fillId="33" borderId="26" xfId="44" applyNumberFormat="1" applyFont="1" applyFill="1" applyBorder="1" applyAlignment="1" applyProtection="1">
      <alignment vertical="center"/>
      <protection/>
    </xf>
    <xf numFmtId="0" fontId="89" fillId="33" borderId="26" xfId="0" applyFont="1" applyFill="1" applyBorder="1" applyAlignment="1" applyProtection="1">
      <alignment vertical="center"/>
      <protection/>
    </xf>
    <xf numFmtId="0" fontId="89" fillId="33" borderId="27" xfId="0" applyFont="1" applyFill="1" applyBorder="1" applyAlignment="1" applyProtection="1">
      <alignment/>
      <protection/>
    </xf>
    <xf numFmtId="0" fontId="89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vertical="center"/>
      <protection/>
    </xf>
    <xf numFmtId="0" fontId="89" fillId="33" borderId="15" xfId="0" applyFont="1" applyFill="1" applyBorder="1" applyAlignment="1" applyProtection="1">
      <alignment vertical="center"/>
      <protection/>
    </xf>
    <xf numFmtId="0" fontId="89" fillId="33" borderId="17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 vertical="center"/>
      <protection/>
    </xf>
    <xf numFmtId="0" fontId="89" fillId="35" borderId="26" xfId="0" applyFont="1" applyFill="1" applyBorder="1" applyAlignment="1" applyProtection="1">
      <alignment/>
      <protection/>
    </xf>
    <xf numFmtId="0" fontId="12" fillId="37" borderId="10" xfId="44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89" fillId="35" borderId="0" xfId="0" applyFont="1" applyFill="1" applyBorder="1" applyAlignment="1" applyProtection="1">
      <alignment/>
      <protection/>
    </xf>
    <xf numFmtId="0" fontId="93" fillId="37" borderId="10" xfId="0" applyFont="1" applyFill="1" applyBorder="1" applyAlignment="1" applyProtection="1">
      <alignment horizontal="center"/>
      <protection/>
    </xf>
    <xf numFmtId="0" fontId="89" fillId="33" borderId="0" xfId="0" applyFont="1" applyFill="1" applyBorder="1" applyAlignment="1" applyProtection="1">
      <alignment/>
      <protection/>
    </xf>
    <xf numFmtId="0" fontId="89" fillId="33" borderId="12" xfId="0" applyFont="1" applyFill="1" applyBorder="1" applyAlignment="1" applyProtection="1">
      <alignment/>
      <protection/>
    </xf>
    <xf numFmtId="0" fontId="12" fillId="37" borderId="10" xfId="0" applyFont="1" applyFill="1" applyBorder="1" applyAlignment="1" applyProtection="1">
      <alignment horizontal="left" vertical="center" wrapText="1" indent="1"/>
      <protection/>
    </xf>
    <xf numFmtId="0" fontId="12" fillId="37" borderId="10" xfId="0" applyFont="1" applyFill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89" fillId="35" borderId="0" xfId="0" applyFont="1" applyFill="1" applyBorder="1" applyAlignment="1" applyProtection="1">
      <alignment horizontal="right" vertical="center"/>
      <protection/>
    </xf>
    <xf numFmtId="5" fontId="12" fillId="37" borderId="10" xfId="44" applyNumberFormat="1" applyFont="1" applyFill="1" applyBorder="1" applyAlignment="1" applyProtection="1">
      <alignment vertical="center"/>
      <protection/>
    </xf>
    <xf numFmtId="5" fontId="23" fillId="35" borderId="0" xfId="44" applyNumberFormat="1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left" vertical="center"/>
      <protection/>
    </xf>
    <xf numFmtId="0" fontId="12" fillId="37" borderId="23" xfId="0" applyFont="1" applyFill="1" applyBorder="1" applyAlignment="1" applyProtection="1">
      <alignment horizontal="left" vertical="center" indent="1"/>
      <protection/>
    </xf>
    <xf numFmtId="0" fontId="16" fillId="37" borderId="28" xfId="0" applyFont="1" applyFill="1" applyBorder="1" applyAlignment="1" applyProtection="1">
      <alignment vertical="center"/>
      <protection/>
    </xf>
    <xf numFmtId="0" fontId="16" fillId="37" borderId="29" xfId="0" applyFont="1" applyFill="1" applyBorder="1" applyAlignment="1" applyProtection="1">
      <alignment vertical="center"/>
      <protection/>
    </xf>
    <xf numFmtId="0" fontId="12" fillId="37" borderId="25" xfId="0" applyFont="1" applyFill="1" applyBorder="1" applyAlignment="1" applyProtection="1">
      <alignment horizontal="left" vertical="center" indent="1"/>
      <protection/>
    </xf>
    <xf numFmtId="0" fontId="16" fillId="37" borderId="26" xfId="0" applyFont="1" applyFill="1" applyBorder="1" applyAlignment="1" applyProtection="1">
      <alignment vertical="center"/>
      <protection/>
    </xf>
    <xf numFmtId="0" fontId="16" fillId="37" borderId="27" xfId="0" applyFont="1" applyFill="1" applyBorder="1" applyAlignment="1" applyProtection="1">
      <alignment vertical="center"/>
      <protection/>
    </xf>
    <xf numFmtId="0" fontId="89" fillId="33" borderId="25" xfId="0" applyFont="1" applyFill="1" applyBorder="1" applyAlignment="1" applyProtection="1">
      <alignment/>
      <protection/>
    </xf>
    <xf numFmtId="171" fontId="3" fillId="33" borderId="29" xfId="57" applyNumberFormat="1" applyFont="1" applyFill="1" applyBorder="1" applyAlignment="1" applyProtection="1">
      <alignment horizontal="center"/>
      <protection/>
    </xf>
    <xf numFmtId="37" fontId="3" fillId="37" borderId="13" xfId="57" applyNumberFormat="1" applyFont="1" applyFill="1" applyBorder="1" applyAlignment="1" applyProtection="1">
      <alignment horizontal="center"/>
      <protection locked="0"/>
    </xf>
    <xf numFmtId="37" fontId="3" fillId="37" borderId="30" xfId="57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169" fontId="10" fillId="33" borderId="0" xfId="0" applyNumberFormat="1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Continuous" vertical="center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94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95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7" fontId="12" fillId="38" borderId="10" xfId="44" applyNumberFormat="1" applyFont="1" applyFill="1" applyBorder="1" applyAlignment="1" applyProtection="1">
      <alignment horizontal="right" vertical="center"/>
      <protection locked="0"/>
    </xf>
    <xf numFmtId="0" fontId="85" fillId="0" borderId="0" xfId="0" applyFont="1" applyAlignment="1" applyProtection="1">
      <alignment/>
      <protection/>
    </xf>
    <xf numFmtId="169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0" fontId="9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9" fontId="0" fillId="33" borderId="0" xfId="0" applyNumberFormat="1" applyFill="1" applyBorder="1" applyAlignment="1">
      <alignment/>
    </xf>
    <xf numFmtId="170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83" fillId="33" borderId="23" xfId="0" applyFont="1" applyFill="1" applyBorder="1" applyAlignment="1">
      <alignment horizontal="justify" vertical="center"/>
    </xf>
    <xf numFmtId="0" fontId="83" fillId="33" borderId="29" xfId="0" applyFont="1" applyFill="1" applyBorder="1" applyAlignment="1">
      <alignment horizontal="justify" vertical="center"/>
    </xf>
    <xf numFmtId="0" fontId="83" fillId="33" borderId="18" xfId="0" applyFont="1" applyFill="1" applyBorder="1" applyAlignment="1">
      <alignment horizontal="justify" vertical="center"/>
    </xf>
    <xf numFmtId="0" fontId="3" fillId="33" borderId="29" xfId="57" applyFont="1" applyFill="1" applyBorder="1">
      <alignment/>
      <protection/>
    </xf>
    <xf numFmtId="4" fontId="2" fillId="33" borderId="10" xfId="57" applyNumberFormat="1" applyFill="1" applyBorder="1" applyProtection="1">
      <alignment/>
      <protection locked="0"/>
    </xf>
    <xf numFmtId="0" fontId="2" fillId="33" borderId="0" xfId="57" applyFill="1" applyBorder="1" applyAlignment="1">
      <alignment horizontal="center"/>
      <protection/>
    </xf>
    <xf numFmtId="0" fontId="2" fillId="33" borderId="10" xfId="0" applyFont="1" applyFill="1" applyBorder="1" applyAlignment="1">
      <alignment/>
    </xf>
    <xf numFmtId="171" fontId="3" fillId="33" borderId="23" xfId="0" applyNumberFormat="1" applyFont="1" applyFill="1" applyBorder="1" applyAlignment="1">
      <alignment/>
    </xf>
    <xf numFmtId="171" fontId="0" fillId="33" borderId="19" xfId="0" applyNumberFormat="1" applyFill="1" applyBorder="1" applyAlignment="1">
      <alignment/>
    </xf>
    <xf numFmtId="171" fontId="3" fillId="33" borderId="23" xfId="0" applyNumberFormat="1" applyFont="1" applyFill="1" applyBorder="1" applyAlignment="1">
      <alignment horizontal="right"/>
    </xf>
    <xf numFmtId="171" fontId="2" fillId="33" borderId="19" xfId="0" applyNumberFormat="1" applyFont="1" applyFill="1" applyBorder="1" applyAlignment="1">
      <alignment/>
    </xf>
    <xf numFmtId="0" fontId="2" fillId="33" borderId="10" xfId="57" applyFill="1" applyBorder="1" applyAlignment="1">
      <alignment horizontal="center"/>
      <protection/>
    </xf>
    <xf numFmtId="171" fontId="82" fillId="33" borderId="19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15" fontId="93" fillId="33" borderId="19" xfId="0" applyNumberFormat="1" applyFont="1" applyFill="1" applyBorder="1" applyAlignment="1">
      <alignment/>
    </xf>
    <xf numFmtId="171" fontId="3" fillId="33" borderId="19" xfId="0" applyNumberFormat="1" applyFont="1" applyFill="1" applyBorder="1" applyAlignment="1">
      <alignment/>
    </xf>
    <xf numFmtId="15" fontId="0" fillId="33" borderId="19" xfId="0" applyNumberFormat="1" applyFill="1" applyBorder="1" applyAlignment="1">
      <alignment/>
    </xf>
    <xf numFmtId="15" fontId="97" fillId="33" borderId="19" xfId="0" applyNumberFormat="1" applyFont="1" applyFill="1" applyBorder="1" applyAlignment="1">
      <alignment horizontal="center" vertical="top" wrapText="1"/>
    </xf>
    <xf numFmtId="15" fontId="98" fillId="33" borderId="19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71" fontId="3" fillId="33" borderId="19" xfId="0" applyNumberFormat="1" applyFont="1" applyFill="1" applyBorder="1" applyAlignment="1">
      <alignment/>
    </xf>
    <xf numFmtId="15" fontId="99" fillId="33" borderId="19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15" fontId="100" fillId="33" borderId="19" xfId="0" applyNumberFormat="1" applyFont="1" applyFill="1" applyBorder="1" applyAlignment="1">
      <alignment/>
    </xf>
    <xf numFmtId="171" fontId="2" fillId="33" borderId="19" xfId="57" applyNumberFormat="1" applyFill="1" applyBorder="1">
      <alignment/>
      <protection/>
    </xf>
    <xf numFmtId="171" fontId="2" fillId="33" borderId="20" xfId="57" applyNumberFormat="1" applyFill="1" applyBorder="1">
      <alignment/>
      <protection/>
    </xf>
    <xf numFmtId="169" fontId="2" fillId="33" borderId="0" xfId="57" applyNumberFormat="1" applyFill="1">
      <alignment/>
      <protection/>
    </xf>
    <xf numFmtId="170" fontId="2" fillId="33" borderId="0" xfId="57" applyNumberFormat="1" applyFill="1">
      <alignment/>
      <protection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85" fillId="33" borderId="0" xfId="0" applyFont="1" applyFill="1" applyAlignment="1" applyProtection="1">
      <alignment/>
      <protection/>
    </xf>
    <xf numFmtId="0" fontId="85" fillId="33" borderId="0" xfId="0" applyFont="1" applyFill="1" applyAlignment="1" applyProtection="1">
      <alignment vertical="center"/>
      <protection/>
    </xf>
    <xf numFmtId="0" fontId="85" fillId="33" borderId="0" xfId="0" applyFont="1" applyFill="1" applyAlignment="1" applyProtection="1">
      <alignment horizontal="left" vertical="center" inden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justify" vertical="center"/>
    </xf>
    <xf numFmtId="169" fontId="3" fillId="33" borderId="10" xfId="0" applyNumberFormat="1" applyFont="1" applyFill="1" applyBorder="1" applyAlignment="1">
      <alignment horizontal="justify"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18" fillId="33" borderId="26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10" fillId="33" borderId="17" xfId="0" applyFont="1" applyFill="1" applyBorder="1" applyAlignment="1" applyProtection="1">
      <alignment horizontal="left" vertical="center"/>
      <protection/>
    </xf>
    <xf numFmtId="0" fontId="10" fillId="33" borderId="25" xfId="0" applyFont="1" applyFill="1" applyBorder="1" applyAlignment="1" applyProtection="1">
      <alignment horizontal="left" vertical="center"/>
      <protection/>
    </xf>
    <xf numFmtId="0" fontId="10" fillId="33" borderId="26" xfId="0" applyFont="1" applyFill="1" applyBorder="1" applyAlignment="1" applyProtection="1">
      <alignment horizontal="left"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left" wrapText="1"/>
      <protection/>
    </xf>
    <xf numFmtId="0" fontId="89" fillId="35" borderId="0" xfId="0" applyFont="1" applyFill="1" applyAlignment="1" applyProtection="1">
      <alignment wrapText="1"/>
      <protection/>
    </xf>
    <xf numFmtId="0" fontId="89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0" fontId="90" fillId="35" borderId="23" xfId="53" applyFont="1" applyFill="1" applyBorder="1" applyAlignment="1" applyProtection="1">
      <alignment horizontal="center" wrapText="1"/>
      <protection/>
    </xf>
    <xf numFmtId="0" fontId="90" fillId="35" borderId="28" xfId="53" applyFont="1" applyFill="1" applyBorder="1" applyAlignment="1" applyProtection="1">
      <alignment horizontal="center" wrapText="1"/>
      <protection/>
    </xf>
    <xf numFmtId="0" fontId="90" fillId="35" borderId="29" xfId="53" applyFont="1" applyFill="1" applyBorder="1" applyAlignment="1" applyProtection="1">
      <alignment horizontal="center" wrapText="1"/>
      <protection/>
    </xf>
    <xf numFmtId="0" fontId="16" fillId="35" borderId="12" xfId="0" applyFont="1" applyFill="1" applyBorder="1" applyAlignment="1" applyProtection="1">
      <alignment horizontal="left" wrapText="1"/>
      <protection/>
    </xf>
    <xf numFmtId="0" fontId="101" fillId="39" borderId="25" xfId="0" applyNumberFormat="1" applyFont="1" applyFill="1" applyBorder="1" applyAlignment="1">
      <alignment horizontal="center" vertical="center"/>
    </xf>
    <xf numFmtId="0" fontId="102" fillId="39" borderId="26" xfId="0" applyNumberFormat="1" applyFont="1" applyFill="1" applyBorder="1" applyAlignment="1">
      <alignment horizontal="center" vertical="center"/>
    </xf>
    <xf numFmtId="0" fontId="102" fillId="39" borderId="27" xfId="0" applyNumberFormat="1" applyFont="1" applyFill="1" applyBorder="1" applyAlignment="1">
      <alignment horizontal="center" vertical="center"/>
    </xf>
    <xf numFmtId="0" fontId="102" fillId="39" borderId="11" xfId="0" applyNumberFormat="1" applyFont="1" applyFill="1" applyBorder="1" applyAlignment="1">
      <alignment horizontal="center" vertical="center"/>
    </xf>
    <xf numFmtId="0" fontId="102" fillId="39" borderId="0" xfId="0" applyNumberFormat="1" applyFont="1" applyFill="1" applyBorder="1" applyAlignment="1">
      <alignment horizontal="center" vertical="center"/>
    </xf>
    <xf numFmtId="0" fontId="102" fillId="39" borderId="12" xfId="0" applyNumberFormat="1" applyFont="1" applyFill="1" applyBorder="1" applyAlignment="1">
      <alignment horizontal="center" vertical="center"/>
    </xf>
    <xf numFmtId="0" fontId="102" fillId="39" borderId="21" xfId="0" applyNumberFormat="1" applyFont="1" applyFill="1" applyBorder="1" applyAlignment="1">
      <alignment horizontal="center" vertical="center"/>
    </xf>
    <xf numFmtId="0" fontId="102" fillId="39" borderId="22" xfId="0" applyNumberFormat="1" applyFont="1" applyFill="1" applyBorder="1" applyAlignment="1">
      <alignment horizontal="center" vertical="center"/>
    </xf>
    <xf numFmtId="0" fontId="102" fillId="39" borderId="2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2" fillId="0" borderId="23" xfId="57" applyFont="1" applyFill="1" applyBorder="1" applyAlignment="1">
      <alignment horizontal="center"/>
      <protection/>
    </xf>
    <xf numFmtId="0" fontId="2" fillId="0" borderId="28" xfId="57" applyFont="1" applyFill="1" applyBorder="1" applyAlignment="1">
      <alignment horizontal="center"/>
      <protection/>
    </xf>
    <xf numFmtId="0" fontId="2" fillId="0" borderId="29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133350</xdr:rowOff>
    </xdr:from>
    <xdr:to>
      <xdr:col>14</xdr:col>
      <xdr:colOff>76200</xdr:colOff>
      <xdr:row>5</xdr:row>
      <xdr:rowOff>152400</xdr:rowOff>
    </xdr:to>
    <xdr:pic>
      <xdr:nvPicPr>
        <xdr:cNvPr id="1" name="Picture 1" descr="http://oomscholasticblog.com/wp-content/uploads/2011/03/1000px-US-PeaceCorps-Logo.svg_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333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66675</xdr:rowOff>
    </xdr:from>
    <xdr:to>
      <xdr:col>0</xdr:col>
      <xdr:colOff>1066800</xdr:colOff>
      <xdr:row>2</xdr:row>
      <xdr:rowOff>390525</xdr:rowOff>
    </xdr:to>
    <xdr:pic>
      <xdr:nvPicPr>
        <xdr:cNvPr id="1" name="Picture 1" descr="http://oomscholasticblog.com/wp-content/uploads/2011/03/1000px-US-PeaceCorps-Logo.svg_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xhelp@peacecorps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pdf/f485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5.8515625" style="77" customWidth="1"/>
    <col min="2" max="10" width="9.140625" style="77" customWidth="1"/>
    <col min="11" max="11" width="32.8515625" style="77" customWidth="1"/>
    <col min="12" max="12" width="13.57421875" style="77" customWidth="1"/>
    <col min="13" max="15" width="9.140625" style="77" customWidth="1"/>
    <col min="16" max="16" width="36.8515625" style="77" customWidth="1"/>
    <col min="17" max="16384" width="9.140625" style="77" customWidth="1"/>
  </cols>
  <sheetData>
    <row r="1" spans="1:15" ht="1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0.25">
      <c r="A2" s="79"/>
      <c r="B2" s="80"/>
      <c r="C2" s="80"/>
      <c r="D2" s="228" t="s">
        <v>185</v>
      </c>
      <c r="E2" s="228"/>
      <c r="F2" s="228"/>
      <c r="G2" s="228"/>
      <c r="H2" s="228"/>
      <c r="I2" s="228"/>
      <c r="J2" s="228"/>
      <c r="K2" s="228"/>
      <c r="L2" s="80"/>
      <c r="M2" s="80"/>
      <c r="N2" s="80"/>
      <c r="O2" s="81"/>
    </row>
    <row r="3" spans="1:15" ht="1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1:15" ht="1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7.25" customHeight="1">
      <c r="A5" s="79"/>
      <c r="B5" s="237" t="s">
        <v>198</v>
      </c>
      <c r="C5" s="237"/>
      <c r="D5" s="237"/>
      <c r="E5" s="237"/>
      <c r="F5" s="237"/>
      <c r="G5" s="237"/>
      <c r="H5" s="237"/>
      <c r="I5" s="237"/>
      <c r="J5" s="237"/>
      <c r="K5" s="237"/>
      <c r="L5" s="170"/>
      <c r="M5" s="170"/>
      <c r="N5" s="170"/>
      <c r="O5" s="81"/>
    </row>
    <row r="6" spans="1:15" ht="17.25" customHeight="1">
      <c r="A6" s="79"/>
      <c r="B6" s="171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81"/>
    </row>
    <row r="7" spans="1:15" ht="17.25" customHeight="1">
      <c r="A7" s="79"/>
      <c r="B7" s="172" t="s">
        <v>189</v>
      </c>
      <c r="C7" s="173"/>
      <c r="D7" s="173"/>
      <c r="E7" s="173"/>
      <c r="F7" s="173"/>
      <c r="G7" s="173"/>
      <c r="H7" s="170"/>
      <c r="I7" s="170"/>
      <c r="J7" s="170"/>
      <c r="K7" s="170"/>
      <c r="L7" s="170"/>
      <c r="M7" s="170"/>
      <c r="N7" s="170"/>
      <c r="O7" s="81"/>
    </row>
    <row r="8" spans="1:15" ht="17.25" customHeight="1">
      <c r="A8" s="79"/>
      <c r="B8" s="234" t="s">
        <v>186</v>
      </c>
      <c r="C8" s="235"/>
      <c r="D8" s="235"/>
      <c r="E8" s="235"/>
      <c r="F8" s="235"/>
      <c r="G8" s="235"/>
      <c r="H8" s="235"/>
      <c r="I8" s="235"/>
      <c r="J8" s="235"/>
      <c r="K8" s="235"/>
      <c r="L8" s="236"/>
      <c r="M8" s="170"/>
      <c r="N8" s="170"/>
      <c r="O8" s="81"/>
    </row>
    <row r="9" spans="1:15" ht="17.25" customHeight="1">
      <c r="A9" s="79"/>
      <c r="B9" s="229" t="s">
        <v>187</v>
      </c>
      <c r="C9" s="223"/>
      <c r="D9" s="223"/>
      <c r="E9" s="223"/>
      <c r="F9" s="223"/>
      <c r="G9" s="223"/>
      <c r="H9" s="223"/>
      <c r="I9" s="223"/>
      <c r="J9" s="223"/>
      <c r="K9" s="223"/>
      <c r="L9" s="230"/>
      <c r="M9" s="170"/>
      <c r="N9" s="170"/>
      <c r="O9" s="81"/>
    </row>
    <row r="10" spans="1:15" ht="17.25" customHeight="1">
      <c r="A10" s="79"/>
      <c r="B10" s="231" t="s">
        <v>188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3"/>
      <c r="M10" s="170"/>
      <c r="N10" s="170"/>
      <c r="O10" s="81"/>
    </row>
    <row r="11" spans="1:15" ht="17.25" customHeight="1">
      <c r="A11" s="79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170"/>
      <c r="N11" s="170"/>
      <c r="O11" s="81"/>
    </row>
    <row r="12" spans="1:15" ht="17.25" customHeight="1">
      <c r="A12" s="79"/>
      <c r="B12" s="85" t="s">
        <v>260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170"/>
      <c r="N12" s="170"/>
      <c r="O12" s="81"/>
    </row>
    <row r="13" spans="1:15" ht="17.25" customHeight="1">
      <c r="A13" s="79"/>
      <c r="B13" s="85" t="s">
        <v>191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70"/>
      <c r="N13" s="170"/>
      <c r="O13" s="81"/>
    </row>
    <row r="14" spans="1:15" ht="17.25" customHeight="1">
      <c r="A14" s="79"/>
      <c r="B14" s="85" t="s">
        <v>192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70"/>
      <c r="N14" s="170"/>
      <c r="O14" s="81"/>
    </row>
    <row r="15" spans="1:15" ht="17.25" customHeight="1">
      <c r="A15" s="79"/>
      <c r="B15" s="174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81"/>
    </row>
    <row r="16" spans="1:15" ht="17.25" customHeight="1">
      <c r="A16" s="79"/>
      <c r="B16" s="175" t="s">
        <v>194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81"/>
    </row>
    <row r="17" spans="1:15" ht="17.25" customHeight="1">
      <c r="A17" s="79"/>
      <c r="B17" s="234" t="s">
        <v>190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6"/>
      <c r="M17" s="170"/>
      <c r="N17" s="170"/>
      <c r="O17" s="81"/>
    </row>
    <row r="18" spans="1:15" ht="17.25" customHeight="1">
      <c r="A18" s="79"/>
      <c r="B18" s="229" t="s">
        <v>195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30"/>
      <c r="M18" s="170"/>
      <c r="N18" s="170"/>
      <c r="O18" s="81"/>
    </row>
    <row r="19" spans="1:15" ht="17.25" customHeight="1">
      <c r="A19" s="79"/>
      <c r="B19" s="229" t="s">
        <v>196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30"/>
      <c r="M19" s="170"/>
      <c r="N19" s="170"/>
      <c r="O19" s="81"/>
    </row>
    <row r="20" spans="1:15" ht="17.25" customHeight="1">
      <c r="A20" s="79"/>
      <c r="B20" s="231" t="s">
        <v>197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3"/>
      <c r="M20" s="170"/>
      <c r="N20" s="170"/>
      <c r="O20" s="81"/>
    </row>
    <row r="21" spans="1:15" ht="17.25" customHeight="1">
      <c r="A21" s="7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170"/>
      <c r="N21" s="170"/>
      <c r="O21" s="81"/>
    </row>
    <row r="22" spans="1:15" ht="17.25" customHeight="1">
      <c r="A22" s="79"/>
      <c r="B22" s="223" t="s">
        <v>262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170"/>
      <c r="N22" s="170"/>
      <c r="O22" s="81"/>
    </row>
    <row r="23" spans="1:15" ht="17.25" customHeight="1">
      <c r="A23" s="79"/>
      <c r="B23" s="85" t="s">
        <v>261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170"/>
      <c r="N23" s="170"/>
      <c r="O23" s="81"/>
    </row>
    <row r="24" spans="1:15" ht="17.25" customHeight="1">
      <c r="A24" s="79"/>
      <c r="B24" s="224" t="s">
        <v>184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85"/>
      <c r="N24" s="82"/>
      <c r="O24" s="81"/>
    </row>
    <row r="25" spans="1:15" ht="17.25" customHeight="1">
      <c r="A25" s="7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5"/>
      <c r="N25" s="82"/>
      <c r="O25" s="81"/>
    </row>
    <row r="26" spans="1:15" ht="17.25" customHeight="1">
      <c r="A26" s="225" t="s">
        <v>193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</row>
    <row r="27" spans="1:16" ht="17.2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5"/>
      <c r="N27" s="82"/>
      <c r="O27" s="80"/>
      <c r="P27" s="80"/>
    </row>
    <row r="28" spans="1:16" ht="17.25" customHeight="1">
      <c r="A28" s="80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2"/>
      <c r="N28" s="82"/>
      <c r="O28" s="80"/>
      <c r="P28" s="80"/>
    </row>
    <row r="29" spans="1:16" ht="17.25" customHeight="1">
      <c r="A29" s="80"/>
      <c r="B29" s="165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2"/>
      <c r="N29" s="82"/>
      <c r="O29" s="80"/>
      <c r="P29" s="80"/>
    </row>
    <row r="30" spans="1:16" ht="17.25" customHeight="1">
      <c r="A30" s="80"/>
      <c r="B30" s="165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5"/>
      <c r="N30" s="82"/>
      <c r="O30" s="80"/>
      <c r="P30" s="80"/>
    </row>
    <row r="31" spans="1:16" ht="17.25" customHeight="1">
      <c r="A31" s="80"/>
      <c r="B31" s="165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2"/>
      <c r="N31" s="82"/>
      <c r="O31" s="80"/>
      <c r="P31" s="80"/>
    </row>
    <row r="32" spans="1:16" ht="17.25" customHeight="1">
      <c r="A32" s="80"/>
      <c r="B32" s="1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5"/>
      <c r="N32" s="82"/>
      <c r="O32" s="80"/>
      <c r="P32" s="80"/>
    </row>
    <row r="33" spans="1:16" ht="17.25" customHeight="1">
      <c r="A33" s="80"/>
      <c r="B33" s="167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68"/>
      <c r="N33" s="168"/>
      <c r="O33" s="80"/>
      <c r="P33" s="80"/>
    </row>
    <row r="34" spans="1:16" ht="17.25" customHeight="1">
      <c r="A34" s="80"/>
      <c r="B34" s="165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2"/>
      <c r="N34" s="82"/>
      <c r="O34" s="80"/>
      <c r="P34" s="80"/>
    </row>
    <row r="35" spans="1:16" ht="17.25" customHeight="1">
      <c r="A35" s="80"/>
      <c r="B35" s="16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2"/>
      <c r="N35" s="82"/>
      <c r="O35" s="80"/>
      <c r="P35" s="80"/>
    </row>
    <row r="36" spans="1:16" ht="17.25" customHeight="1">
      <c r="A36" s="80"/>
      <c r="B36" s="166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5"/>
      <c r="N36" s="223"/>
      <c r="O36" s="223"/>
      <c r="P36" s="80"/>
    </row>
    <row r="37" spans="1:16" ht="15.75">
      <c r="A37" s="80"/>
      <c r="B37" s="16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ht="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1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</sheetData>
  <sheetProtection password="C456" sheet="1"/>
  <mergeCells count="14">
    <mergeCell ref="B8:L8"/>
    <mergeCell ref="B9:L9"/>
    <mergeCell ref="B10:L10"/>
    <mergeCell ref="B11:L11"/>
    <mergeCell ref="B22:L22"/>
    <mergeCell ref="B24:L24"/>
    <mergeCell ref="A26:O26"/>
    <mergeCell ref="N36:O36"/>
    <mergeCell ref="D2:K2"/>
    <mergeCell ref="B19:L19"/>
    <mergeCell ref="B20:L20"/>
    <mergeCell ref="B18:L18"/>
    <mergeCell ref="B17:L17"/>
    <mergeCell ref="B5:K5"/>
  </mergeCells>
  <hyperlinks>
    <hyperlink ref="B36:O36" r:id="rId1" display="The next few sheets show example calculations.  If you have any questions, email:  taxhelp@peacecorps.gov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5"/>
  <sheetViews>
    <sheetView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8.28125" style="177" customWidth="1"/>
    <col min="2" max="2" width="15.8515625" style="177" customWidth="1"/>
    <col min="3" max="3" width="35.00390625" style="177" customWidth="1"/>
    <col min="4" max="4" width="19.7109375" style="177" customWidth="1"/>
    <col min="5" max="5" width="6.7109375" style="177" customWidth="1"/>
    <col min="6" max="6" width="34.00390625" style="177" customWidth="1"/>
    <col min="7" max="7" width="17.8515625" style="177" customWidth="1"/>
    <col min="8" max="16384" width="9.140625" style="177" customWidth="1"/>
  </cols>
  <sheetData>
    <row r="1" spans="1:40" ht="15">
      <c r="A1" s="89"/>
      <c r="B1" s="89"/>
      <c r="C1" s="89"/>
      <c r="D1" s="89"/>
      <c r="E1" s="89"/>
      <c r="F1" s="89"/>
      <c r="G1" s="89"/>
      <c r="H1" s="90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1:40" ht="15">
      <c r="A2" s="89"/>
      <c r="B2" s="89"/>
      <c r="C2" s="89"/>
      <c r="D2" s="89"/>
      <c r="E2" s="89"/>
      <c r="F2" s="89"/>
      <c r="G2" s="89"/>
      <c r="H2" s="90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0.25">
      <c r="A3" s="89"/>
      <c r="B3" s="240" t="s">
        <v>199</v>
      </c>
      <c r="C3" s="240"/>
      <c r="D3" s="240"/>
      <c r="E3" s="240"/>
      <c r="F3" s="240"/>
      <c r="G3" s="240"/>
      <c r="H3" s="90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20.25">
      <c r="A4" s="89"/>
      <c r="B4" s="86"/>
      <c r="C4" s="86"/>
      <c r="D4" s="86"/>
      <c r="E4" s="86"/>
      <c r="F4" s="86"/>
      <c r="G4" s="86"/>
      <c r="H4" s="90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</row>
    <row r="5" spans="1:40" ht="15.75" customHeight="1">
      <c r="A5" s="89"/>
      <c r="B5" s="86"/>
      <c r="C5" s="86"/>
      <c r="D5" s="86"/>
      <c r="E5" s="86"/>
      <c r="F5" s="86"/>
      <c r="G5" s="86"/>
      <c r="H5" s="90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</row>
    <row r="6" spans="1:40" ht="51" customHeight="1">
      <c r="A6" s="102"/>
      <c r="B6" s="241" t="s">
        <v>258</v>
      </c>
      <c r="C6" s="241"/>
      <c r="D6" s="241"/>
      <c r="E6" s="241"/>
      <c r="F6" s="241"/>
      <c r="G6" s="241"/>
      <c r="H6" s="97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</row>
    <row r="7" spans="1:40" ht="14.25" customHeight="1">
      <c r="A7" s="102"/>
      <c r="B7" s="98"/>
      <c r="C7" s="98"/>
      <c r="D7" s="98"/>
      <c r="E7" s="98"/>
      <c r="F7" s="98"/>
      <c r="G7" s="98"/>
      <c r="H7" s="97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</row>
    <row r="8" spans="1:40" ht="19.5" customHeight="1">
      <c r="A8" s="102"/>
      <c r="B8" s="99"/>
      <c r="C8" s="245" t="s">
        <v>249</v>
      </c>
      <c r="D8" s="246"/>
      <c r="E8" s="246"/>
      <c r="F8" s="247"/>
      <c r="G8" s="100"/>
      <c r="H8" s="97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ht="14.25" customHeight="1">
      <c r="A9" s="102"/>
      <c r="B9" s="99"/>
      <c r="C9" s="101"/>
      <c r="D9" s="101"/>
      <c r="E9" s="101"/>
      <c r="F9" s="101"/>
      <c r="G9" s="100"/>
      <c r="H9" s="97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15" customHeight="1">
      <c r="A10" s="102"/>
      <c r="B10" s="241" t="s">
        <v>254</v>
      </c>
      <c r="C10" s="241"/>
      <c r="D10" s="241"/>
      <c r="E10" s="241"/>
      <c r="F10" s="241"/>
      <c r="G10" s="241"/>
      <c r="H10" s="248"/>
      <c r="I10" s="217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</row>
    <row r="11" spans="1:40" ht="15">
      <c r="A11" s="102"/>
      <c r="B11" s="242" t="s">
        <v>255</v>
      </c>
      <c r="C11" s="243"/>
      <c r="D11" s="243"/>
      <c r="E11" s="243"/>
      <c r="F11" s="243"/>
      <c r="G11" s="243"/>
      <c r="H11" s="103"/>
      <c r="I11" s="218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</row>
    <row r="12" spans="1:40" ht="15">
      <c r="A12" s="102"/>
      <c r="B12" s="104"/>
      <c r="C12" s="102"/>
      <c r="D12" s="102"/>
      <c r="E12" s="102"/>
      <c r="F12" s="102"/>
      <c r="G12" s="102"/>
      <c r="H12" s="103"/>
      <c r="I12" s="218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</row>
    <row r="13" spans="1:40" ht="15">
      <c r="A13" s="105"/>
      <c r="B13" s="106" t="s">
        <v>256</v>
      </c>
      <c r="C13" s="107"/>
      <c r="D13" s="107"/>
      <c r="E13" s="107"/>
      <c r="F13" s="106" t="s">
        <v>257</v>
      </c>
      <c r="G13" s="107"/>
      <c r="H13" s="108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</row>
    <row r="14" spans="1:40" ht="15">
      <c r="A14" s="105"/>
      <c r="B14" s="106" t="s">
        <v>251</v>
      </c>
      <c r="C14" s="107"/>
      <c r="D14" s="107"/>
      <c r="E14" s="107"/>
      <c r="F14" s="106" t="s">
        <v>253</v>
      </c>
      <c r="G14" s="107"/>
      <c r="H14" s="108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</row>
    <row r="15" spans="1:40" ht="15">
      <c r="A15" s="105"/>
      <c r="B15" s="106"/>
      <c r="C15" s="107"/>
      <c r="D15" s="107"/>
      <c r="E15" s="107"/>
      <c r="F15" s="106" t="s">
        <v>252</v>
      </c>
      <c r="G15" s="107"/>
      <c r="H15" s="108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</row>
    <row r="16" spans="1:40" ht="15">
      <c r="A16" s="91"/>
      <c r="B16" s="92"/>
      <c r="C16" s="93"/>
      <c r="D16" s="93"/>
      <c r="E16" s="93"/>
      <c r="F16" s="92"/>
      <c r="G16" s="93"/>
      <c r="H16" s="90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</row>
    <row r="17" spans="1:40" ht="15" customHeight="1">
      <c r="A17" s="109"/>
      <c r="B17" s="110" t="s">
        <v>200</v>
      </c>
      <c r="C17" s="111" t="s">
        <v>201</v>
      </c>
      <c r="D17" s="176">
        <v>0</v>
      </c>
      <c r="E17" s="112"/>
      <c r="F17" s="113"/>
      <c r="G17" s="113"/>
      <c r="H17" s="114"/>
      <c r="I17" s="219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</row>
    <row r="18" spans="1:40" ht="15">
      <c r="A18" s="115"/>
      <c r="B18" s="116" t="s">
        <v>202</v>
      </c>
      <c r="C18" s="117" t="s">
        <v>203</v>
      </c>
      <c r="D18" s="176">
        <v>0</v>
      </c>
      <c r="E18" s="118"/>
      <c r="F18" s="118" t="s">
        <v>204</v>
      </c>
      <c r="G18" s="119">
        <f>'Peace Corps W-2'!C17</f>
        <v>0</v>
      </c>
      <c r="H18" s="97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</row>
    <row r="19" spans="1:40" ht="15">
      <c r="A19" s="115"/>
      <c r="B19" s="116" t="s">
        <v>205</v>
      </c>
      <c r="C19" s="117" t="s">
        <v>206</v>
      </c>
      <c r="D19" s="176">
        <v>0</v>
      </c>
      <c r="E19" s="118"/>
      <c r="F19" s="120"/>
      <c r="G19" s="121"/>
      <c r="H19" s="97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</row>
    <row r="20" spans="1:40" ht="15">
      <c r="A20" s="115"/>
      <c r="B20" s="116" t="s">
        <v>207</v>
      </c>
      <c r="C20" s="117" t="s">
        <v>208</v>
      </c>
      <c r="D20" s="176">
        <v>0</v>
      </c>
      <c r="E20" s="118"/>
      <c r="F20" s="120"/>
      <c r="G20" s="121"/>
      <c r="H20" s="97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</row>
    <row r="21" spans="1:40" ht="15">
      <c r="A21" s="115"/>
      <c r="B21" s="116" t="s">
        <v>209</v>
      </c>
      <c r="C21" s="117" t="s">
        <v>210</v>
      </c>
      <c r="D21" s="176">
        <v>0</v>
      </c>
      <c r="E21" s="118"/>
      <c r="F21" s="118"/>
      <c r="G21" s="122"/>
      <c r="H21" s="97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</row>
    <row r="22" spans="1:40" ht="15">
      <c r="A22" s="123"/>
      <c r="B22" s="124" t="s">
        <v>211</v>
      </c>
      <c r="C22" s="125" t="s">
        <v>212</v>
      </c>
      <c r="D22" s="176">
        <v>0</v>
      </c>
      <c r="E22" s="126"/>
      <c r="F22" s="127"/>
      <c r="G22" s="127"/>
      <c r="H22" s="128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</row>
    <row r="23" spans="1:40" ht="15">
      <c r="A23" s="129"/>
      <c r="B23" s="130"/>
      <c r="C23" s="131"/>
      <c r="D23" s="132"/>
      <c r="E23" s="133"/>
      <c r="F23" s="129"/>
      <c r="G23" s="129"/>
      <c r="H23" s="134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</row>
    <row r="24" spans="1:40" ht="15">
      <c r="A24" s="238" t="s">
        <v>259</v>
      </c>
      <c r="B24" s="238"/>
      <c r="C24" s="238"/>
      <c r="D24" s="238"/>
      <c r="E24" s="238"/>
      <c r="F24" s="238"/>
      <c r="G24" s="238"/>
      <c r="H24" s="239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</row>
    <row r="25" spans="1:40" ht="15">
      <c r="A25" s="135"/>
      <c r="B25" s="136"/>
      <c r="C25" s="137"/>
      <c r="D25" s="138"/>
      <c r="E25" s="138"/>
      <c r="F25" s="138"/>
      <c r="G25" s="138"/>
      <c r="H25" s="139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</row>
    <row r="26" spans="1:40" ht="15">
      <c r="A26" s="109"/>
      <c r="B26" s="140" t="s">
        <v>213</v>
      </c>
      <c r="C26" s="112" t="s">
        <v>214</v>
      </c>
      <c r="D26" s="141"/>
      <c r="E26" s="129"/>
      <c r="F26" s="129"/>
      <c r="G26" s="142">
        <v>2011</v>
      </c>
      <c r="H26" s="134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</row>
    <row r="27" spans="1:40" ht="23.25" customHeight="1">
      <c r="A27" s="115"/>
      <c r="B27" s="143"/>
      <c r="C27" s="118" t="s">
        <v>215</v>
      </c>
      <c r="D27" s="144"/>
      <c r="E27" s="145" t="s">
        <v>183</v>
      </c>
      <c r="F27" s="146" t="s">
        <v>263</v>
      </c>
      <c r="G27" s="146"/>
      <c r="H27" s="147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</row>
    <row r="28" spans="1:40" ht="15">
      <c r="A28" s="115"/>
      <c r="B28" s="143" t="s">
        <v>216</v>
      </c>
      <c r="C28" s="244" t="s">
        <v>217</v>
      </c>
      <c r="D28" s="244"/>
      <c r="E28" s="116" t="s">
        <v>218</v>
      </c>
      <c r="F28" s="117" t="s">
        <v>219</v>
      </c>
      <c r="G28" s="118"/>
      <c r="H28" s="97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</row>
    <row r="29" spans="1:40" ht="50.25" customHeight="1">
      <c r="A29" s="115"/>
      <c r="B29" s="118"/>
      <c r="C29" s="148" t="s">
        <v>220</v>
      </c>
      <c r="D29" s="118"/>
      <c r="E29" s="118"/>
      <c r="F29" s="149" t="s">
        <v>221</v>
      </c>
      <c r="G29" s="118"/>
      <c r="H29" s="97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</row>
    <row r="30" spans="1:40" ht="15">
      <c r="A30" s="115"/>
      <c r="B30" s="143" t="s">
        <v>222</v>
      </c>
      <c r="C30" s="117" t="s">
        <v>223</v>
      </c>
      <c r="D30" s="150"/>
      <c r="E30" s="118"/>
      <c r="F30" s="118"/>
      <c r="G30" s="118"/>
      <c r="H30" s="97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</row>
    <row r="31" spans="1:40" ht="15">
      <c r="A31" s="115"/>
      <c r="B31" s="151" t="s">
        <v>224</v>
      </c>
      <c r="C31" s="118" t="s">
        <v>225</v>
      </c>
      <c r="D31" s="152">
        <f>D17+G18</f>
        <v>0</v>
      </c>
      <c r="E31" s="151" t="s">
        <v>226</v>
      </c>
      <c r="F31" s="118" t="s">
        <v>227</v>
      </c>
      <c r="G31" s="152">
        <v>0</v>
      </c>
      <c r="H31" s="97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</row>
    <row r="32" spans="1:40" ht="15">
      <c r="A32" s="115"/>
      <c r="B32" s="151" t="s">
        <v>228</v>
      </c>
      <c r="C32" s="118" t="s">
        <v>229</v>
      </c>
      <c r="D32" s="152">
        <f>IF(D19=0,"",D19)</f>
      </c>
      <c r="E32" s="151"/>
      <c r="F32" s="118"/>
      <c r="G32" s="153"/>
      <c r="H32" s="97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</row>
    <row r="33" spans="1:40" ht="15">
      <c r="A33" s="115"/>
      <c r="B33" s="151" t="s">
        <v>230</v>
      </c>
      <c r="C33" s="118" t="s">
        <v>231</v>
      </c>
      <c r="D33" s="152">
        <f>IF(D21=0,"",D21)</f>
      </c>
      <c r="E33" s="151" t="s">
        <v>232</v>
      </c>
      <c r="F33" s="118" t="s">
        <v>233</v>
      </c>
      <c r="G33" s="152">
        <v>0</v>
      </c>
      <c r="H33" s="97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</row>
    <row r="34" spans="1:40" ht="15">
      <c r="A34" s="115"/>
      <c r="B34" s="151" t="s">
        <v>234</v>
      </c>
      <c r="C34" s="118" t="s">
        <v>235</v>
      </c>
      <c r="D34" s="152">
        <v>0</v>
      </c>
      <c r="E34" s="151"/>
      <c r="F34" s="118"/>
      <c r="G34" s="153"/>
      <c r="H34" s="97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</row>
    <row r="35" spans="1:40" ht="15">
      <c r="A35" s="115"/>
      <c r="B35" s="151" t="s">
        <v>236</v>
      </c>
      <c r="C35" s="118" t="s">
        <v>237</v>
      </c>
      <c r="D35" s="152">
        <v>0</v>
      </c>
      <c r="E35" s="151" t="s">
        <v>238</v>
      </c>
      <c r="F35" s="118" t="s">
        <v>239</v>
      </c>
      <c r="G35" s="152">
        <f>IF(D20=0,"",D20)</f>
      </c>
      <c r="H35" s="97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</row>
    <row r="36" spans="1:40" ht="15">
      <c r="A36" s="115"/>
      <c r="B36" s="151" t="s">
        <v>240</v>
      </c>
      <c r="C36" s="118" t="s">
        <v>241</v>
      </c>
      <c r="D36" s="152">
        <v>0</v>
      </c>
      <c r="E36" s="151" t="s">
        <v>242</v>
      </c>
      <c r="F36" s="118" t="s">
        <v>212</v>
      </c>
      <c r="G36" s="152">
        <f>IF(D22=0,"",D22)</f>
      </c>
      <c r="H36" s="97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</row>
    <row r="37" spans="1:40" ht="15">
      <c r="A37" s="115"/>
      <c r="B37" s="154" t="s">
        <v>243</v>
      </c>
      <c r="C37" s="117" t="s">
        <v>244</v>
      </c>
      <c r="D37" s="118"/>
      <c r="E37" s="118"/>
      <c r="F37" s="118"/>
      <c r="G37" s="118"/>
      <c r="H37" s="97"/>
      <c r="I37" s="220"/>
      <c r="J37" s="220"/>
      <c r="K37" s="220"/>
      <c r="L37" s="220"/>
      <c r="M37" s="220"/>
      <c r="N37" s="220"/>
      <c r="O37" s="220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</row>
    <row r="38" spans="1:40" ht="15">
      <c r="A38" s="115"/>
      <c r="B38" s="118"/>
      <c r="C38" s="155" t="s">
        <v>245</v>
      </c>
      <c r="D38" s="156"/>
      <c r="E38" s="156"/>
      <c r="F38" s="156"/>
      <c r="G38" s="157"/>
      <c r="H38" s="97"/>
      <c r="I38" s="220"/>
      <c r="J38" s="220"/>
      <c r="K38" s="220"/>
      <c r="L38" s="220"/>
      <c r="M38" s="220"/>
      <c r="N38" s="220"/>
      <c r="O38" s="220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</row>
    <row r="39" spans="1:40" ht="15">
      <c r="A39" s="115"/>
      <c r="B39" s="154" t="s">
        <v>246</v>
      </c>
      <c r="C39" s="117" t="s">
        <v>247</v>
      </c>
      <c r="D39" s="118"/>
      <c r="E39" s="118"/>
      <c r="F39" s="118"/>
      <c r="G39" s="118"/>
      <c r="H39" s="97"/>
      <c r="I39" s="220"/>
      <c r="J39" s="220"/>
      <c r="K39" s="220"/>
      <c r="L39" s="220"/>
      <c r="M39" s="220"/>
      <c r="N39" s="220"/>
      <c r="O39" s="220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</row>
    <row r="40" spans="1:40" ht="15">
      <c r="A40" s="115"/>
      <c r="B40" s="118"/>
      <c r="C40" s="158" t="s">
        <v>248</v>
      </c>
      <c r="D40" s="159"/>
      <c r="E40" s="159"/>
      <c r="F40" s="159"/>
      <c r="G40" s="160"/>
      <c r="H40" s="97"/>
      <c r="I40" s="220"/>
      <c r="J40" s="220"/>
      <c r="K40" s="220"/>
      <c r="L40" s="220"/>
      <c r="M40" s="220"/>
      <c r="N40" s="220"/>
      <c r="O40" s="220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</row>
    <row r="41" spans="1:40" ht="15">
      <c r="A41" s="161"/>
      <c r="B41" s="129"/>
      <c r="C41" s="129"/>
      <c r="D41" s="129"/>
      <c r="E41" s="129"/>
      <c r="F41" s="129"/>
      <c r="G41" s="129"/>
      <c r="H41" s="134"/>
      <c r="I41" s="220"/>
      <c r="J41" s="220"/>
      <c r="K41" s="220"/>
      <c r="L41" s="220"/>
      <c r="M41" s="220"/>
      <c r="N41" s="220"/>
      <c r="O41" s="220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</row>
    <row r="42" spans="1:40" ht="15">
      <c r="A42" s="96"/>
      <c r="B42" s="94"/>
      <c r="C42" s="94"/>
      <c r="D42" s="94"/>
      <c r="E42" s="94"/>
      <c r="F42" s="94"/>
      <c r="G42" s="94"/>
      <c r="H42" s="95"/>
      <c r="I42" s="220"/>
      <c r="J42" s="220"/>
      <c r="K42" s="220"/>
      <c r="L42" s="220"/>
      <c r="M42" s="220"/>
      <c r="N42" s="220"/>
      <c r="O42" s="220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</row>
    <row r="43" spans="1:40" ht="15.75">
      <c r="A43" s="225" t="s">
        <v>193</v>
      </c>
      <c r="B43" s="226"/>
      <c r="C43" s="226"/>
      <c r="D43" s="226"/>
      <c r="E43" s="226"/>
      <c r="F43" s="226"/>
      <c r="G43" s="226"/>
      <c r="H43" s="227"/>
      <c r="I43" s="84"/>
      <c r="J43" s="84"/>
      <c r="K43" s="84"/>
      <c r="L43" s="84"/>
      <c r="M43" s="84"/>
      <c r="N43" s="84"/>
      <c r="O43" s="220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</row>
    <row r="44" spans="1:40" ht="15">
      <c r="A44" s="216"/>
      <c r="B44" s="216"/>
      <c r="C44" s="216"/>
      <c r="D44" s="216"/>
      <c r="E44" s="216"/>
      <c r="F44" s="216"/>
      <c r="G44" s="216"/>
      <c r="H44" s="216"/>
      <c r="I44" s="220"/>
      <c r="J44" s="220"/>
      <c r="K44" s="220"/>
      <c r="L44" s="220"/>
      <c r="M44" s="220"/>
      <c r="N44" s="220"/>
      <c r="O44" s="220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</row>
    <row r="45" spans="1:40" ht="15">
      <c r="A45" s="216"/>
      <c r="B45" s="216"/>
      <c r="C45" s="216"/>
      <c r="D45" s="216"/>
      <c r="E45" s="216"/>
      <c r="F45" s="216"/>
      <c r="G45" s="216"/>
      <c r="H45" s="216"/>
      <c r="I45" s="220"/>
      <c r="J45" s="220"/>
      <c r="K45" s="220"/>
      <c r="L45" s="220"/>
      <c r="M45" s="220"/>
      <c r="N45" s="220"/>
      <c r="O45" s="220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</row>
    <row r="46" spans="1:40" ht="15">
      <c r="A46" s="216"/>
      <c r="B46" s="216"/>
      <c r="C46" s="216"/>
      <c r="D46" s="216"/>
      <c r="E46" s="216"/>
      <c r="F46" s="216"/>
      <c r="G46" s="216"/>
      <c r="H46" s="216"/>
      <c r="I46" s="220"/>
      <c r="J46" s="220"/>
      <c r="K46" s="220"/>
      <c r="L46" s="220"/>
      <c r="M46" s="220"/>
      <c r="N46" s="220"/>
      <c r="O46" s="220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</row>
    <row r="47" spans="1:40" ht="15">
      <c r="A47" s="216"/>
      <c r="B47" s="216"/>
      <c r="C47" s="216"/>
      <c r="D47" s="216"/>
      <c r="E47" s="216"/>
      <c r="F47" s="216"/>
      <c r="G47" s="216"/>
      <c r="H47" s="216"/>
      <c r="I47" s="220"/>
      <c r="J47" s="220"/>
      <c r="K47" s="220"/>
      <c r="L47" s="220"/>
      <c r="M47" s="220"/>
      <c r="N47" s="220"/>
      <c r="O47" s="220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</row>
    <row r="48" spans="1:40" ht="15">
      <c r="A48" s="216"/>
      <c r="B48" s="216"/>
      <c r="C48" s="216"/>
      <c r="D48" s="216"/>
      <c r="E48" s="216"/>
      <c r="F48" s="216"/>
      <c r="G48" s="216"/>
      <c r="H48" s="216"/>
      <c r="I48" s="220"/>
      <c r="J48" s="220"/>
      <c r="K48" s="220"/>
      <c r="L48" s="220"/>
      <c r="M48" s="220"/>
      <c r="N48" s="220"/>
      <c r="O48" s="220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</row>
    <row r="49" spans="1:40" ht="1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</row>
    <row r="50" spans="1:40" ht="15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</row>
    <row r="51" spans="1:40" ht="15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</row>
    <row r="52" spans="1:40" ht="15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</row>
    <row r="53" spans="1:40" ht="15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</row>
    <row r="54" spans="1:40" ht="1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</row>
    <row r="55" spans="1:40" ht="1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</row>
    <row r="56" spans="1:40" ht="1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</row>
    <row r="57" spans="1:40" ht="1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</row>
    <row r="58" spans="1:40" ht="1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</row>
    <row r="59" spans="1:40" ht="1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</row>
    <row r="60" spans="1:40" ht="1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</row>
    <row r="61" spans="1:40" ht="1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</row>
    <row r="62" spans="1:40" ht="1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</row>
    <row r="63" spans="1:40" ht="1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</row>
    <row r="64" spans="1:40" ht="1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</row>
    <row r="65" spans="1:40" ht="1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</row>
    <row r="66" spans="1:40" ht="1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</row>
    <row r="67" spans="1:40" ht="1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</row>
    <row r="68" spans="1:40" ht="15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</row>
    <row r="69" spans="1:40" ht="1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</row>
    <row r="70" spans="1:40" ht="15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</row>
    <row r="71" spans="1:40" ht="15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</row>
    <row r="72" spans="1:40" ht="1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</row>
    <row r="73" spans="1:40" ht="1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</row>
    <row r="74" spans="1:40" ht="1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</row>
    <row r="75" spans="1:40" ht="1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</row>
    <row r="76" spans="1:40" ht="1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</row>
    <row r="77" spans="1:40" ht="15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</row>
    <row r="78" spans="1:40" ht="15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</row>
    <row r="79" spans="1:40" ht="15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</row>
    <row r="80" spans="1:40" ht="1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</row>
    <row r="81" spans="1:40" ht="1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</row>
    <row r="82" spans="1:40" ht="1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</row>
    <row r="83" spans="1:40" ht="15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</row>
    <row r="84" spans="1:40" ht="15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</row>
    <row r="85" spans="1:40" ht="15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5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5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5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15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5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5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15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 ht="15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 ht="15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5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5">
      <c r="A96" s="216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1:40" ht="15">
      <c r="A97" s="216"/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1:40" ht="15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1:40" ht="15">
      <c r="A99" s="216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1:40" ht="15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1:40" ht="15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1:40" ht="15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1:40" ht="15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1:40" ht="15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1:40" ht="15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1:40" ht="15">
      <c r="A106" s="216"/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1:40" ht="15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1:40" ht="15">
      <c r="A108" s="216"/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1:40" ht="15">
      <c r="A109" s="216"/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1:40" ht="15">
      <c r="A110" s="216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1:40" ht="15">
      <c r="A111" s="216"/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1:40" ht="15">
      <c r="A112" s="216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1:40" ht="15">
      <c r="A113" s="216"/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1:40" ht="15">
      <c r="A114" s="216"/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1:40" ht="15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1:40" ht="15">
      <c r="A116" s="216"/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1:40" ht="1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1:40" ht="15">
      <c r="A118" s="216"/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1:40" ht="15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1:40" ht="15">
      <c r="A120" s="216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1:40" ht="15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  <row r="122" spans="1:40" ht="15">
      <c r="A122" s="216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</row>
    <row r="123" spans="1:40" ht="15">
      <c r="A123" s="216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</row>
    <row r="124" spans="1:40" ht="1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</row>
    <row r="125" spans="1:40" ht="15">
      <c r="A125" s="216"/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</row>
    <row r="126" spans="1:40" ht="15">
      <c r="A126" s="216"/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</row>
    <row r="127" spans="1:40" ht="15">
      <c r="A127" s="216"/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</row>
    <row r="128" spans="1:40" ht="15">
      <c r="A128" s="216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</row>
    <row r="129" spans="1:40" ht="15">
      <c r="A129" s="216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</row>
    <row r="130" spans="1:40" ht="15">
      <c r="A130" s="216"/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</row>
    <row r="131" spans="1:40" ht="15">
      <c r="A131" s="216"/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</row>
    <row r="132" spans="1:40" ht="15">
      <c r="A132" s="216"/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</row>
    <row r="133" spans="1:40" ht="15">
      <c r="A133" s="216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</row>
    <row r="134" spans="1:40" ht="15">
      <c r="A134" s="216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</row>
    <row r="135" spans="1:40" ht="15">
      <c r="A135" s="216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</row>
    <row r="136" spans="1:40" ht="15">
      <c r="A136" s="216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</row>
    <row r="137" spans="1:40" ht="15">
      <c r="A137" s="216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</row>
    <row r="138" spans="1:40" ht="15">
      <c r="A138" s="216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</row>
    <row r="139" spans="1:40" ht="15">
      <c r="A139" s="216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</row>
    <row r="140" spans="1:40" ht="15">
      <c r="A140" s="216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</row>
    <row r="141" spans="1:40" ht="15">
      <c r="A141" s="216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</row>
    <row r="142" spans="1:40" ht="15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</row>
    <row r="143" spans="1:40" ht="15">
      <c r="A143" s="216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</row>
    <row r="144" spans="1:40" ht="15">
      <c r="A144" s="216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</row>
    <row r="145" spans="1:40" ht="15">
      <c r="A145" s="216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</row>
    <row r="146" spans="1:40" ht="1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</row>
    <row r="147" spans="1:40" ht="15">
      <c r="A147" s="216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</row>
    <row r="148" spans="1:40" ht="15">
      <c r="A148" s="216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</row>
    <row r="149" spans="1:40" ht="15">
      <c r="A149" s="216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</row>
    <row r="150" spans="1:40" ht="15">
      <c r="A150" s="216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</row>
    <row r="151" spans="1:40" ht="15">
      <c r="A151" s="216"/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</row>
    <row r="152" spans="1:40" ht="15">
      <c r="A152" s="216"/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</row>
    <row r="153" spans="1:40" ht="15">
      <c r="A153" s="216"/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</row>
    <row r="154" spans="1:40" ht="15">
      <c r="A154" s="216"/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</row>
    <row r="155" spans="1:40" ht="1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</row>
    <row r="156" spans="1:40" ht="15">
      <c r="A156" s="216"/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</row>
    <row r="157" spans="1:40" ht="15">
      <c r="A157" s="216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</row>
    <row r="158" spans="1:40" ht="15">
      <c r="A158" s="216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</row>
    <row r="159" spans="1:40" ht="15">
      <c r="A159" s="216"/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</row>
    <row r="160" spans="1:40" ht="15">
      <c r="A160" s="216"/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</row>
    <row r="161" spans="1:40" ht="15">
      <c r="A161" s="216"/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</row>
    <row r="162" spans="1:40" ht="15">
      <c r="A162" s="216"/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</row>
    <row r="163" spans="1:40" ht="15">
      <c r="A163" s="216"/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</row>
    <row r="164" spans="1:40" ht="15">
      <c r="A164" s="216"/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</row>
    <row r="165" spans="1:40" ht="15">
      <c r="A165" s="216"/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</row>
    <row r="166" spans="1:40" ht="15">
      <c r="A166" s="216"/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</row>
    <row r="167" spans="1:40" ht="15">
      <c r="A167" s="216"/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</row>
    <row r="168" spans="1:40" ht="15">
      <c r="A168" s="216"/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</row>
    <row r="169" spans="1:40" ht="15">
      <c r="A169" s="216"/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</row>
    <row r="170" spans="1:40" ht="15">
      <c r="A170" s="216"/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</row>
    <row r="171" spans="1:40" ht="15">
      <c r="A171" s="216"/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</row>
    <row r="172" spans="1:40" ht="15">
      <c r="A172" s="216"/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</row>
    <row r="173" spans="1:40" ht="15">
      <c r="A173" s="216"/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</row>
    <row r="174" spans="1:40" ht="15">
      <c r="A174" s="216"/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</row>
    <row r="175" spans="1:40" ht="15">
      <c r="A175" s="216"/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</row>
    <row r="176" spans="1:40" ht="15">
      <c r="A176" s="216"/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</row>
    <row r="177" spans="9:40" ht="15"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</row>
    <row r="178" spans="9:40" ht="15"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</row>
    <row r="179" spans="9:40" ht="15"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</row>
    <row r="180" spans="9:40" ht="15"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</row>
    <row r="181" spans="9:40" ht="15"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</row>
    <row r="182" spans="9:40" ht="15"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</row>
    <row r="183" spans="9:40" ht="15"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</row>
    <row r="184" spans="9:40" ht="15"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</row>
    <row r="185" spans="9:40" ht="15"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</row>
    <row r="186" spans="9:40" ht="15"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</row>
    <row r="187" spans="9:40" ht="15"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</row>
    <row r="188" spans="9:40" ht="15"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</row>
    <row r="189" spans="9:40" ht="15"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</row>
    <row r="190" spans="9:40" ht="15"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</row>
    <row r="191" spans="9:40" ht="15"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</row>
    <row r="192" spans="9:40" ht="15"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</row>
    <row r="193" spans="9:40" ht="15"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</row>
    <row r="194" spans="9:40" ht="15"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</row>
    <row r="195" spans="9:40" ht="15"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</row>
  </sheetData>
  <sheetProtection password="C456" sheet="1"/>
  <mergeCells count="8">
    <mergeCell ref="A43:H43"/>
    <mergeCell ref="A24:H24"/>
    <mergeCell ref="B3:G3"/>
    <mergeCell ref="B6:G6"/>
    <mergeCell ref="B11:G11"/>
    <mergeCell ref="C28:D28"/>
    <mergeCell ref="C8:F8"/>
    <mergeCell ref="B10:H10"/>
  </mergeCells>
  <hyperlinks>
    <hyperlink ref="C8" r:id="rId1" display="IRS Link to the Form 485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18.140625" style="0" customWidth="1"/>
    <col min="2" max="2" width="52.140625" style="0" customWidth="1"/>
    <col min="3" max="5" width="24.7109375" style="0" customWidth="1"/>
    <col min="6" max="6" width="13.57421875" style="43" customWidth="1"/>
    <col min="7" max="7" width="15.140625" style="43" customWidth="1"/>
    <col min="8" max="8" width="9.140625" style="43" customWidth="1"/>
    <col min="9" max="9" width="9.140625" style="43" hidden="1" customWidth="1"/>
    <col min="10" max="10" width="21.421875" style="43" hidden="1" customWidth="1"/>
    <col min="11" max="11" width="15.8515625" style="43" hidden="1" customWidth="1"/>
    <col min="12" max="12" width="16.8515625" style="43" hidden="1" customWidth="1"/>
    <col min="13" max="13" width="16.28125" style="43" hidden="1" customWidth="1"/>
    <col min="14" max="14" width="17.421875" style="43" hidden="1" customWidth="1"/>
    <col min="15" max="15" width="15.7109375" style="43" hidden="1" customWidth="1"/>
    <col min="16" max="16" width="15.140625" style="43" hidden="1" customWidth="1"/>
    <col min="17" max="17" width="13.140625" style="43" hidden="1" customWidth="1"/>
    <col min="18" max="18" width="14.00390625" style="43" hidden="1" customWidth="1"/>
    <col min="19" max="19" width="13.57421875" style="43" hidden="1" customWidth="1"/>
    <col min="20" max="20" width="12.7109375" style="43" hidden="1" customWidth="1"/>
    <col min="21" max="21" width="22.421875" style="214" hidden="1" customWidth="1"/>
    <col min="22" max="22" width="22.28125" style="43" hidden="1" customWidth="1"/>
    <col min="23" max="23" width="2.28125" style="215" hidden="1" customWidth="1"/>
    <col min="24" max="25" width="21.57421875" style="43" hidden="1" customWidth="1"/>
    <col min="26" max="26" width="2.140625" style="215" hidden="1" customWidth="1"/>
    <col min="27" max="27" width="21.8515625" style="43" hidden="1" customWidth="1"/>
    <col min="28" max="28" width="20.00390625" style="43" hidden="1" customWidth="1"/>
    <col min="29" max="29" width="2.28125" style="43" hidden="1" customWidth="1"/>
    <col min="30" max="31" width="20.00390625" style="43" hidden="1" customWidth="1"/>
    <col min="32" max="32" width="2.421875" style="215" hidden="1" customWidth="1"/>
    <col min="33" max="33" width="24.421875" style="43" hidden="1" customWidth="1"/>
    <col min="34" max="34" width="22.28125" style="43" hidden="1" customWidth="1"/>
    <col min="35" max="35" width="21.7109375" style="43" hidden="1" customWidth="1"/>
    <col min="36" max="36" width="20.421875" style="43" hidden="1" customWidth="1"/>
    <col min="37" max="64" width="9.140625" style="43" customWidth="1"/>
  </cols>
  <sheetData>
    <row r="1" spans="1:35" ht="15">
      <c r="A1" s="249" t="s">
        <v>80</v>
      </c>
      <c r="B1" s="250"/>
      <c r="C1" s="250"/>
      <c r="D1" s="250"/>
      <c r="E1" s="251"/>
      <c r="F1" s="26"/>
      <c r="G1" s="26"/>
      <c r="H1" s="26"/>
      <c r="I1" s="26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78"/>
      <c r="V1" s="54"/>
      <c r="W1" s="179"/>
      <c r="X1" s="54"/>
      <c r="Y1" s="54"/>
      <c r="Z1" s="179"/>
      <c r="AA1" s="54"/>
      <c r="AB1" s="54"/>
      <c r="AC1" s="54"/>
      <c r="AD1" s="54"/>
      <c r="AE1" s="54"/>
      <c r="AF1" s="179"/>
      <c r="AG1" s="3"/>
      <c r="AH1" s="26"/>
      <c r="AI1" s="26"/>
    </row>
    <row r="2" spans="1:35" ht="15">
      <c r="A2" s="252"/>
      <c r="B2" s="253"/>
      <c r="C2" s="253"/>
      <c r="D2" s="253"/>
      <c r="E2" s="254"/>
      <c r="F2" s="26"/>
      <c r="G2" s="26"/>
      <c r="H2" s="26"/>
      <c r="I2" s="26"/>
      <c r="J2" s="10"/>
      <c r="K2" s="10"/>
      <c r="L2" s="180"/>
      <c r="M2" s="180"/>
      <c r="N2" s="180"/>
      <c r="O2" s="180"/>
      <c r="P2" s="258" t="s">
        <v>93</v>
      </c>
      <c r="Q2" s="258"/>
      <c r="R2" s="258"/>
      <c r="S2" s="181"/>
      <c r="T2" s="182"/>
      <c r="U2" s="183"/>
      <c r="V2" s="182"/>
      <c r="W2" s="184"/>
      <c r="X2" s="182"/>
      <c r="Y2" s="182"/>
      <c r="Z2" s="184"/>
      <c r="AA2" s="182"/>
      <c r="AB2" s="182"/>
      <c r="AC2" s="182"/>
      <c r="AD2" s="182"/>
      <c r="AE2" s="182"/>
      <c r="AF2" s="184"/>
      <c r="AG2" s="3"/>
      <c r="AH2" s="26"/>
      <c r="AI2" s="26"/>
    </row>
    <row r="3" spans="1:35" ht="41.25" customHeight="1" thickBot="1">
      <c r="A3" s="255"/>
      <c r="B3" s="256"/>
      <c r="C3" s="256"/>
      <c r="D3" s="256"/>
      <c r="E3" s="257"/>
      <c r="F3" s="3"/>
      <c r="G3" s="3"/>
      <c r="H3" s="3"/>
      <c r="I3" s="3"/>
      <c r="J3" s="185" t="s">
        <v>79</v>
      </c>
      <c r="K3" s="185" t="s">
        <v>91</v>
      </c>
      <c r="L3" s="63" t="s">
        <v>99</v>
      </c>
      <c r="M3" s="63" t="s">
        <v>97</v>
      </c>
      <c r="N3" s="63" t="s">
        <v>98</v>
      </c>
      <c r="O3" s="63" t="s">
        <v>121</v>
      </c>
      <c r="P3" s="221" t="s">
        <v>92</v>
      </c>
      <c r="Q3" s="221" t="s">
        <v>94</v>
      </c>
      <c r="R3" s="221" t="s">
        <v>95</v>
      </c>
      <c r="S3" s="221" t="s">
        <v>120</v>
      </c>
      <c r="T3" s="221" t="s">
        <v>90</v>
      </c>
      <c r="U3" s="222" t="s">
        <v>96</v>
      </c>
      <c r="V3" s="186" t="s">
        <v>86</v>
      </c>
      <c r="W3" s="27"/>
      <c r="X3" s="187" t="s">
        <v>84</v>
      </c>
      <c r="Y3" s="186" t="s">
        <v>85</v>
      </c>
      <c r="Z3" s="27"/>
      <c r="AA3" s="187" t="s">
        <v>88</v>
      </c>
      <c r="AB3" s="186" t="s">
        <v>87</v>
      </c>
      <c r="AC3" s="188"/>
      <c r="AD3" s="187" t="s">
        <v>118</v>
      </c>
      <c r="AE3" s="186" t="s">
        <v>119</v>
      </c>
      <c r="AF3" s="27"/>
      <c r="AG3" s="189" t="s">
        <v>78</v>
      </c>
      <c r="AH3" s="190" t="str">
        <f>C5</f>
        <v>Albania - 304</v>
      </c>
      <c r="AI3" s="1" t="b">
        <f>IF(C8="X",VLOOKUP(AH3,J4:L77,3,FALSE),IF(C9="X",VLOOKUP(AH3,J4:N77,4,FALSE),IF(C10="X",VLOOKUP(AH3,J4:N77,5,FALSE),IF(C11="X",VLOOKUP(AH3,J4:T77,6,FALSE)))))</f>
        <v>0</v>
      </c>
    </row>
    <row r="4" spans="1:35" ht="16.5" thickBot="1" thickTop="1">
      <c r="A4" s="2"/>
      <c r="B4" s="3"/>
      <c r="C4" s="3"/>
      <c r="D4" s="65"/>
      <c r="E4" s="66"/>
      <c r="F4" s="191"/>
      <c r="G4" s="191"/>
      <c r="H4" s="191"/>
      <c r="I4" s="191"/>
      <c r="J4" s="192" t="s">
        <v>77</v>
      </c>
      <c r="K4" s="192" t="s">
        <v>100</v>
      </c>
      <c r="L4" s="61">
        <f>T4*P4</f>
        <v>5.0556117290191995</v>
      </c>
      <c r="M4" s="61">
        <f>T4*P4</f>
        <v>5.0556117290191995</v>
      </c>
      <c r="N4" s="61">
        <f>T4*R4</f>
        <v>0</v>
      </c>
      <c r="O4" s="61">
        <f>T4*S4</f>
        <v>0</v>
      </c>
      <c r="P4" s="61">
        <v>0.0101112234580384</v>
      </c>
      <c r="Q4" s="61">
        <v>0</v>
      </c>
      <c r="R4" s="61">
        <v>0</v>
      </c>
      <c r="S4" s="61">
        <v>0</v>
      </c>
      <c r="T4" s="61">
        <v>500</v>
      </c>
      <c r="U4" s="193">
        <v>40621</v>
      </c>
      <c r="V4" s="193">
        <v>40690</v>
      </c>
      <c r="W4" s="28"/>
      <c r="X4" s="193">
        <v>1</v>
      </c>
      <c r="Y4" s="193">
        <v>1</v>
      </c>
      <c r="Z4" s="28"/>
      <c r="AA4" s="193">
        <v>1</v>
      </c>
      <c r="AB4" s="193">
        <v>1</v>
      </c>
      <c r="AC4" s="194"/>
      <c r="AD4" s="193">
        <v>1</v>
      </c>
      <c r="AE4" s="193">
        <v>1</v>
      </c>
      <c r="AF4" s="28"/>
      <c r="AG4" s="192" t="s">
        <v>77</v>
      </c>
      <c r="AH4" s="26"/>
      <c r="AI4" s="26"/>
    </row>
    <row r="5" spans="1:35" ht="15.75" thickBot="1">
      <c r="A5" s="62" t="s">
        <v>76</v>
      </c>
      <c r="B5" s="7" t="s">
        <v>179</v>
      </c>
      <c r="C5" s="14" t="s">
        <v>77</v>
      </c>
      <c r="D5" s="67"/>
      <c r="E5" s="68"/>
      <c r="F5" s="191"/>
      <c r="G5" s="191"/>
      <c r="H5" s="191"/>
      <c r="I5" s="191"/>
      <c r="J5" s="192" t="s">
        <v>75</v>
      </c>
      <c r="K5" s="192" t="s">
        <v>101</v>
      </c>
      <c r="L5" s="61">
        <f aca="true" t="shared" si="0" ref="L5:L68">T5*P5</f>
        <v>3.2876712328767117</v>
      </c>
      <c r="M5" s="61">
        <f aca="true" t="shared" si="1" ref="M5:M68">T5*Q5</f>
        <v>0</v>
      </c>
      <c r="N5" s="61">
        <f aca="true" t="shared" si="2" ref="N5:N68">T5*R5</f>
        <v>0</v>
      </c>
      <c r="O5" s="61">
        <f aca="true" t="shared" si="3" ref="O5:O68">T5*S5</f>
        <v>0</v>
      </c>
      <c r="P5" s="61">
        <v>0.00273972602739726</v>
      </c>
      <c r="Q5" s="61">
        <v>0</v>
      </c>
      <c r="R5" s="61">
        <v>0</v>
      </c>
      <c r="S5" s="61">
        <v>0</v>
      </c>
      <c r="T5" s="61">
        <v>1200</v>
      </c>
      <c r="U5" s="195">
        <v>40698</v>
      </c>
      <c r="V5" s="193">
        <v>40770</v>
      </c>
      <c r="W5" s="29"/>
      <c r="X5" s="193">
        <v>1</v>
      </c>
      <c r="Y5" s="193">
        <v>1</v>
      </c>
      <c r="Z5" s="29"/>
      <c r="AA5" s="193">
        <v>1</v>
      </c>
      <c r="AB5" s="193">
        <v>1</v>
      </c>
      <c r="AC5" s="196"/>
      <c r="AD5" s="193">
        <v>1</v>
      </c>
      <c r="AE5" s="193">
        <v>1</v>
      </c>
      <c r="AF5" s="29"/>
      <c r="AG5" s="192" t="s">
        <v>75</v>
      </c>
      <c r="AH5" s="26"/>
      <c r="AI5" s="26"/>
    </row>
    <row r="6" spans="1:35" ht="15">
      <c r="A6" s="6"/>
      <c r="B6" s="87" t="s">
        <v>180</v>
      </c>
      <c r="C6" s="17"/>
      <c r="D6" s="17"/>
      <c r="E6" s="68"/>
      <c r="F6" s="191"/>
      <c r="G6" s="191"/>
      <c r="H6" s="191"/>
      <c r="I6" s="191"/>
      <c r="J6" s="192" t="s">
        <v>74</v>
      </c>
      <c r="K6" s="192" t="s">
        <v>102</v>
      </c>
      <c r="L6" s="61">
        <f t="shared" si="0"/>
        <v>0</v>
      </c>
      <c r="M6" s="61">
        <f t="shared" si="1"/>
        <v>0</v>
      </c>
      <c r="N6" s="61">
        <f t="shared" si="2"/>
        <v>0</v>
      </c>
      <c r="O6" s="61">
        <f t="shared" si="3"/>
        <v>0</v>
      </c>
      <c r="P6" s="61">
        <v>0</v>
      </c>
      <c r="Q6" s="61">
        <v>0</v>
      </c>
      <c r="R6" s="61">
        <v>0</v>
      </c>
      <c r="S6" s="61">
        <v>0</v>
      </c>
      <c r="T6" s="61">
        <v>2.15</v>
      </c>
      <c r="U6" s="193">
        <v>1</v>
      </c>
      <c r="V6" s="193">
        <v>1</v>
      </c>
      <c r="W6" s="29"/>
      <c r="X6" s="193">
        <v>1</v>
      </c>
      <c r="Y6" s="193">
        <v>1</v>
      </c>
      <c r="Z6" s="29"/>
      <c r="AA6" s="193">
        <v>1</v>
      </c>
      <c r="AB6" s="193">
        <v>1</v>
      </c>
      <c r="AC6" s="196"/>
      <c r="AD6" s="193">
        <v>1</v>
      </c>
      <c r="AE6" s="193">
        <v>1</v>
      </c>
      <c r="AF6" s="29"/>
      <c r="AG6" s="192" t="s">
        <v>74</v>
      </c>
      <c r="AH6" s="26"/>
      <c r="AI6" s="26"/>
    </row>
    <row r="7" spans="1:33" ht="15.75" thickBot="1">
      <c r="A7" s="6"/>
      <c r="B7" s="78"/>
      <c r="C7" s="17"/>
      <c r="D7" s="64" t="s">
        <v>83</v>
      </c>
      <c r="E7" s="69" t="s">
        <v>82</v>
      </c>
      <c r="F7" s="191"/>
      <c r="G7" s="191"/>
      <c r="H7" s="191"/>
      <c r="I7" s="191"/>
      <c r="J7" s="192" t="s">
        <v>72</v>
      </c>
      <c r="K7" s="192" t="s">
        <v>103</v>
      </c>
      <c r="L7" s="61">
        <f t="shared" si="0"/>
        <v>5</v>
      </c>
      <c r="M7" s="61">
        <f t="shared" si="1"/>
        <v>0</v>
      </c>
      <c r="N7" s="61">
        <f t="shared" si="2"/>
        <v>0</v>
      </c>
      <c r="O7" s="61">
        <f t="shared" si="3"/>
        <v>0</v>
      </c>
      <c r="P7" s="61">
        <v>0.5</v>
      </c>
      <c r="Q7" s="61">
        <v>0</v>
      </c>
      <c r="R7" s="61">
        <v>0</v>
      </c>
      <c r="S7" s="61">
        <v>0</v>
      </c>
      <c r="T7" s="61">
        <v>10</v>
      </c>
      <c r="U7" s="193">
        <v>40626</v>
      </c>
      <c r="V7" s="193">
        <v>40704</v>
      </c>
      <c r="W7" s="28"/>
      <c r="X7" s="193">
        <v>1</v>
      </c>
      <c r="Y7" s="193">
        <v>1</v>
      </c>
      <c r="Z7" s="28"/>
      <c r="AA7" s="193">
        <v>1</v>
      </c>
      <c r="AB7" s="193">
        <v>1</v>
      </c>
      <c r="AC7" s="194"/>
      <c r="AD7" s="193">
        <v>1</v>
      </c>
      <c r="AE7" s="193">
        <v>1</v>
      </c>
      <c r="AF7" s="28"/>
      <c r="AG7" s="192" t="s">
        <v>72</v>
      </c>
    </row>
    <row r="8" spans="1:36" ht="15.75" thickBot="1">
      <c r="A8" s="62" t="s">
        <v>73</v>
      </c>
      <c r="B8" s="87" t="s">
        <v>176</v>
      </c>
      <c r="C8" s="163"/>
      <c r="D8" s="162">
        <f aca="true" t="shared" si="4" ref="D8:E11">IF(AH8&lt;2,"",AH8)</f>
        <v>40621</v>
      </c>
      <c r="E8" s="70">
        <f t="shared" si="4"/>
        <v>40690</v>
      </c>
      <c r="F8" s="191"/>
      <c r="G8" s="197">
        <f>IF(C8="X",(+E8-D8+1),0)</f>
        <v>0</v>
      </c>
      <c r="H8" s="191"/>
      <c r="I8" s="191"/>
      <c r="J8" s="192" t="s">
        <v>71</v>
      </c>
      <c r="K8" s="192" t="s">
        <v>104</v>
      </c>
      <c r="L8" s="61">
        <f t="shared" si="0"/>
        <v>3.212610567347025</v>
      </c>
      <c r="M8" s="61">
        <f t="shared" si="1"/>
        <v>0</v>
      </c>
      <c r="N8" s="61">
        <f t="shared" si="2"/>
        <v>0</v>
      </c>
      <c r="O8" s="61">
        <f t="shared" si="3"/>
        <v>0</v>
      </c>
      <c r="P8" s="61">
        <v>0.00214174037823135</v>
      </c>
      <c r="Q8" s="61">
        <v>0</v>
      </c>
      <c r="R8" s="61">
        <v>0</v>
      </c>
      <c r="S8" s="61">
        <v>0</v>
      </c>
      <c r="T8" s="61">
        <v>1500</v>
      </c>
      <c r="U8" s="193">
        <v>40725</v>
      </c>
      <c r="V8" s="193">
        <v>40800</v>
      </c>
      <c r="W8" s="30"/>
      <c r="X8" s="193">
        <v>1</v>
      </c>
      <c r="Y8" s="193">
        <v>1</v>
      </c>
      <c r="Z8" s="30"/>
      <c r="AA8" s="193">
        <v>1</v>
      </c>
      <c r="AB8" s="193">
        <v>1</v>
      </c>
      <c r="AC8" s="198"/>
      <c r="AD8" s="193">
        <v>1</v>
      </c>
      <c r="AE8" s="193">
        <v>1</v>
      </c>
      <c r="AF8" s="30"/>
      <c r="AG8" s="192" t="s">
        <v>71</v>
      </c>
      <c r="AH8" s="21">
        <f>VLOOKUP($C$5,$J$3:$AB$77,12,FALSE)</f>
        <v>40621</v>
      </c>
      <c r="AI8" s="21">
        <f>VLOOKUP($C$5,$J$3:$AB$77,13,FALSE)</f>
        <v>40690</v>
      </c>
      <c r="AJ8" s="199"/>
    </row>
    <row r="9" spans="1:35" ht="15.75" thickBot="1">
      <c r="A9" s="6"/>
      <c r="B9" s="88" t="s">
        <v>181</v>
      </c>
      <c r="C9" s="163"/>
      <c r="D9" s="162">
        <f t="shared" si="4"/>
      </c>
      <c r="E9" s="70">
        <f t="shared" si="4"/>
      </c>
      <c r="F9" s="191"/>
      <c r="G9" s="197">
        <f>IF(C9="X",(+E9-D9+1),0)</f>
        <v>0</v>
      </c>
      <c r="H9" s="191"/>
      <c r="I9" s="191"/>
      <c r="J9" s="192" t="s">
        <v>69</v>
      </c>
      <c r="K9" s="192" t="s">
        <v>105</v>
      </c>
      <c r="L9" s="61">
        <f t="shared" si="0"/>
        <v>0</v>
      </c>
      <c r="M9" s="61">
        <f t="shared" si="1"/>
        <v>0</v>
      </c>
      <c r="N9" s="61">
        <f t="shared" si="2"/>
        <v>0</v>
      </c>
      <c r="O9" s="61">
        <f t="shared" si="3"/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193">
        <v>1</v>
      </c>
      <c r="V9" s="193">
        <v>1</v>
      </c>
      <c r="W9" s="28"/>
      <c r="X9" s="193">
        <v>1</v>
      </c>
      <c r="Y9" s="193">
        <v>1</v>
      </c>
      <c r="Z9" s="28"/>
      <c r="AA9" s="193">
        <v>1</v>
      </c>
      <c r="AB9" s="193">
        <v>1</v>
      </c>
      <c r="AC9" s="194"/>
      <c r="AD9" s="193">
        <v>1</v>
      </c>
      <c r="AE9" s="193">
        <v>1</v>
      </c>
      <c r="AF9" s="28"/>
      <c r="AG9" s="192" t="s">
        <v>69</v>
      </c>
      <c r="AH9" s="21">
        <f>VLOOKUP($C$5,$J$3:$AB$77,15,FALSE)</f>
        <v>1</v>
      </c>
      <c r="AI9" s="21">
        <f>VLOOKUP($C$5,$J$3:$AB$77,16,FALSE)</f>
        <v>1</v>
      </c>
    </row>
    <row r="10" spans="1:35" ht="15.75" thickBot="1">
      <c r="A10" s="6"/>
      <c r="B10" s="87" t="s">
        <v>182</v>
      </c>
      <c r="C10" s="163"/>
      <c r="D10" s="162">
        <f t="shared" si="4"/>
      </c>
      <c r="E10" s="70">
        <f t="shared" si="4"/>
      </c>
      <c r="F10" s="191"/>
      <c r="G10" s="197">
        <f>IF(C10="X",(+E10-D10+1),0)</f>
        <v>0</v>
      </c>
      <c r="H10" s="191"/>
      <c r="I10" s="191"/>
      <c r="J10" s="192" t="s">
        <v>68</v>
      </c>
      <c r="K10" s="192" t="s">
        <v>106</v>
      </c>
      <c r="L10" s="61">
        <f t="shared" si="0"/>
        <v>3.8372985418265495</v>
      </c>
      <c r="M10" s="61">
        <f>T10*Q10</f>
        <v>3.427474636687675</v>
      </c>
      <c r="N10" s="61">
        <f t="shared" si="2"/>
        <v>0</v>
      </c>
      <c r="O10" s="61">
        <f t="shared" si="3"/>
        <v>0</v>
      </c>
      <c r="P10" s="61">
        <v>0.153491941673062</v>
      </c>
      <c r="Q10" s="61">
        <v>0.137098985467507</v>
      </c>
      <c r="R10" s="61">
        <v>0</v>
      </c>
      <c r="S10" s="61">
        <v>0</v>
      </c>
      <c r="T10" s="61">
        <v>25</v>
      </c>
      <c r="U10" s="193">
        <v>40636</v>
      </c>
      <c r="V10" s="193">
        <v>40701</v>
      </c>
      <c r="W10" s="28"/>
      <c r="X10" s="193">
        <v>40801</v>
      </c>
      <c r="Y10" s="193">
        <v>40857</v>
      </c>
      <c r="Z10" s="28"/>
      <c r="AA10" s="193">
        <v>1</v>
      </c>
      <c r="AB10" s="193">
        <v>1</v>
      </c>
      <c r="AC10" s="194"/>
      <c r="AD10" s="193">
        <v>1</v>
      </c>
      <c r="AE10" s="193">
        <v>1</v>
      </c>
      <c r="AF10" s="28"/>
      <c r="AG10" s="192" t="s">
        <v>68</v>
      </c>
      <c r="AH10" s="21">
        <f>VLOOKUP($C$5,$J$3:$AB$77,18,FALSE)</f>
        <v>1</v>
      </c>
      <c r="AI10" s="21">
        <f>VLOOKUP($C$5,$J$3:$AB$77,19,FALSE)</f>
        <v>1</v>
      </c>
    </row>
    <row r="11" spans="1:35" ht="15.75" thickBot="1">
      <c r="A11" s="6"/>
      <c r="B11" s="87" t="s">
        <v>89</v>
      </c>
      <c r="C11" s="164"/>
      <c r="D11" s="162">
        <f t="shared" si="4"/>
      </c>
      <c r="E11" s="70">
        <f t="shared" si="4"/>
      </c>
      <c r="F11" s="191"/>
      <c r="G11" s="197">
        <f>IF(C11="X",(+E11-D11+1),0)</f>
        <v>0</v>
      </c>
      <c r="H11" s="191"/>
      <c r="I11" s="191"/>
      <c r="J11" s="192" t="s">
        <v>67</v>
      </c>
      <c r="K11" s="192" t="s">
        <v>107</v>
      </c>
      <c r="L11" s="61">
        <f t="shared" si="0"/>
        <v>5.177514792899407</v>
      </c>
      <c r="M11" s="61">
        <f t="shared" si="1"/>
        <v>0</v>
      </c>
      <c r="N11" s="61">
        <f t="shared" si="2"/>
        <v>0</v>
      </c>
      <c r="O11" s="61">
        <f t="shared" si="3"/>
        <v>0</v>
      </c>
      <c r="P11" s="61">
        <v>0.739644970414201</v>
      </c>
      <c r="Q11" s="61">
        <v>0</v>
      </c>
      <c r="R11" s="61">
        <v>0</v>
      </c>
      <c r="S11" s="61">
        <v>0</v>
      </c>
      <c r="T11" s="61">
        <v>7</v>
      </c>
      <c r="U11" s="193">
        <v>40630</v>
      </c>
      <c r="V11" s="193">
        <v>40703</v>
      </c>
      <c r="W11" s="28"/>
      <c r="X11" s="193">
        <v>1</v>
      </c>
      <c r="Y11" s="193">
        <v>1</v>
      </c>
      <c r="Z11" s="28"/>
      <c r="AA11" s="193">
        <v>1</v>
      </c>
      <c r="AB11" s="193">
        <v>1</v>
      </c>
      <c r="AC11" s="194"/>
      <c r="AD11" s="193">
        <v>1</v>
      </c>
      <c r="AE11" s="193">
        <v>1</v>
      </c>
      <c r="AF11" s="28"/>
      <c r="AG11" s="192" t="s">
        <v>67</v>
      </c>
      <c r="AH11" s="21">
        <f>VLOOKUP($C$5,$J$3:$AE$77,21,FALSE)</f>
        <v>1</v>
      </c>
      <c r="AI11" s="21">
        <f>VLOOKUP($C$5,$J$3:$AE$77,22,FALSE)</f>
        <v>1</v>
      </c>
    </row>
    <row r="12" spans="1:35" ht="15.75" thickBot="1">
      <c r="A12" s="6"/>
      <c r="B12" s="65"/>
      <c r="C12" s="17"/>
      <c r="D12" s="17"/>
      <c r="E12" s="19"/>
      <c r="F12" s="191"/>
      <c r="G12" s="197">
        <f>SUM(G8:G11)</f>
        <v>0</v>
      </c>
      <c r="H12" s="191"/>
      <c r="I12" s="191"/>
      <c r="J12" s="192" t="s">
        <v>66</v>
      </c>
      <c r="K12" s="192" t="s">
        <v>108</v>
      </c>
      <c r="L12" s="61">
        <f t="shared" si="0"/>
        <v>1.103938431776602</v>
      </c>
      <c r="M12" s="61">
        <f t="shared" si="1"/>
        <v>1.103938431776602</v>
      </c>
      <c r="N12" s="61">
        <f t="shared" si="2"/>
        <v>0</v>
      </c>
      <c r="O12" s="61">
        <f t="shared" si="3"/>
        <v>0</v>
      </c>
      <c r="P12" s="61">
        <v>0.00210273987005067</v>
      </c>
      <c r="Q12" s="61">
        <v>0.00210273987005067</v>
      </c>
      <c r="R12" s="61">
        <v>0</v>
      </c>
      <c r="S12" s="61">
        <v>0</v>
      </c>
      <c r="T12" s="61">
        <v>525</v>
      </c>
      <c r="U12" s="193">
        <v>40705</v>
      </c>
      <c r="V12" s="193">
        <v>40808</v>
      </c>
      <c r="W12" s="28"/>
      <c r="X12" s="193">
        <v>40719</v>
      </c>
      <c r="Y12" s="193">
        <v>40808</v>
      </c>
      <c r="Z12" s="28"/>
      <c r="AA12" s="193">
        <v>1</v>
      </c>
      <c r="AB12" s="193">
        <v>1</v>
      </c>
      <c r="AC12" s="194"/>
      <c r="AD12" s="193">
        <v>1</v>
      </c>
      <c r="AE12" s="193">
        <v>1</v>
      </c>
      <c r="AF12" s="28"/>
      <c r="AG12" s="192" t="s">
        <v>66</v>
      </c>
      <c r="AH12" s="26"/>
      <c r="AI12" s="26"/>
    </row>
    <row r="13" spans="1:35" ht="15.75" thickBot="1">
      <c r="A13" s="63" t="s">
        <v>70</v>
      </c>
      <c r="B13" s="10" t="s">
        <v>177</v>
      </c>
      <c r="C13" s="8">
        <v>0</v>
      </c>
      <c r="D13" s="71"/>
      <c r="E13" s="72"/>
      <c r="F13" s="191"/>
      <c r="G13" s="191"/>
      <c r="H13" s="191"/>
      <c r="I13" s="191"/>
      <c r="J13" s="192" t="s">
        <v>65</v>
      </c>
      <c r="K13" s="192" t="s">
        <v>145</v>
      </c>
      <c r="L13" s="61">
        <f t="shared" si="0"/>
        <v>1.8</v>
      </c>
      <c r="M13" s="61">
        <f t="shared" si="1"/>
        <v>0</v>
      </c>
      <c r="N13" s="61">
        <f t="shared" si="2"/>
        <v>0</v>
      </c>
      <c r="O13" s="61">
        <f t="shared" si="3"/>
        <v>0</v>
      </c>
      <c r="P13" s="61">
        <v>1</v>
      </c>
      <c r="Q13" s="61">
        <v>0</v>
      </c>
      <c r="R13" s="61">
        <v>0</v>
      </c>
      <c r="S13" s="61">
        <v>0</v>
      </c>
      <c r="T13" s="61">
        <v>1.8</v>
      </c>
      <c r="U13" s="193">
        <v>40746</v>
      </c>
      <c r="V13" s="193">
        <v>40819</v>
      </c>
      <c r="W13" s="28"/>
      <c r="X13" s="193">
        <v>1</v>
      </c>
      <c r="Y13" s="193">
        <v>1</v>
      </c>
      <c r="Z13" s="28"/>
      <c r="AA13" s="193">
        <v>1</v>
      </c>
      <c r="AB13" s="193">
        <v>1</v>
      </c>
      <c r="AC13" s="194"/>
      <c r="AD13" s="193">
        <v>1</v>
      </c>
      <c r="AE13" s="193">
        <v>1</v>
      </c>
      <c r="AF13" s="28"/>
      <c r="AG13" s="192" t="s">
        <v>65</v>
      </c>
      <c r="AH13" s="26"/>
      <c r="AI13" s="26"/>
    </row>
    <row r="14" spans="1:35" ht="15">
      <c r="A14" s="9"/>
      <c r="B14" s="10" t="s">
        <v>178</v>
      </c>
      <c r="C14" s="11"/>
      <c r="D14" s="39"/>
      <c r="E14" s="72"/>
      <c r="F14" s="191"/>
      <c r="G14" s="191"/>
      <c r="H14" s="191"/>
      <c r="I14" s="191"/>
      <c r="J14" s="192" t="s">
        <v>64</v>
      </c>
      <c r="K14" s="192" t="s">
        <v>109</v>
      </c>
      <c r="L14" s="61">
        <f t="shared" si="0"/>
        <v>2.590058492154276</v>
      </c>
      <c r="M14" s="61">
        <f>T14*Q14</f>
        <v>0</v>
      </c>
      <c r="N14" s="61">
        <f t="shared" si="2"/>
        <v>0</v>
      </c>
      <c r="O14" s="61">
        <f t="shared" si="3"/>
        <v>0</v>
      </c>
      <c r="P14" s="61">
        <v>0.00215838207679523</v>
      </c>
      <c r="Q14" s="61">
        <v>0</v>
      </c>
      <c r="R14" s="61">
        <v>0</v>
      </c>
      <c r="S14" s="61">
        <v>0</v>
      </c>
      <c r="T14" s="61">
        <v>1200</v>
      </c>
      <c r="U14" s="193">
        <v>40697</v>
      </c>
      <c r="V14" s="193">
        <v>40772</v>
      </c>
      <c r="W14" s="28"/>
      <c r="X14" s="193">
        <v>1</v>
      </c>
      <c r="Y14" s="193">
        <v>1</v>
      </c>
      <c r="Z14" s="28"/>
      <c r="AA14" s="193">
        <v>1</v>
      </c>
      <c r="AB14" s="193">
        <v>1</v>
      </c>
      <c r="AC14" s="200"/>
      <c r="AD14" s="193">
        <v>1</v>
      </c>
      <c r="AE14" s="193">
        <v>1</v>
      </c>
      <c r="AF14" s="28"/>
      <c r="AG14" s="192" t="s">
        <v>64</v>
      </c>
      <c r="AH14" s="26"/>
      <c r="AI14" s="26"/>
    </row>
    <row r="15" spans="1:35" ht="15.75" thickBot="1">
      <c r="A15" s="35"/>
      <c r="B15" s="36"/>
      <c r="C15" s="37"/>
      <c r="D15" s="37"/>
      <c r="E15" s="73"/>
      <c r="F15" s="191"/>
      <c r="G15" s="191"/>
      <c r="H15" s="191"/>
      <c r="I15" s="191"/>
      <c r="J15" s="192" t="s">
        <v>62</v>
      </c>
      <c r="K15" s="192" t="s">
        <v>110</v>
      </c>
      <c r="L15" s="61">
        <f t="shared" si="0"/>
        <v>4.1930852212805165</v>
      </c>
      <c r="M15" s="61">
        <f t="shared" si="1"/>
        <v>0</v>
      </c>
      <c r="N15" s="61">
        <f t="shared" si="2"/>
        <v>0</v>
      </c>
      <c r="O15" s="61">
        <f t="shared" si="3"/>
        <v>0</v>
      </c>
      <c r="P15" s="61">
        <v>0.0127063188523652</v>
      </c>
      <c r="Q15" s="61">
        <v>0</v>
      </c>
      <c r="R15" s="61">
        <v>0</v>
      </c>
      <c r="S15" s="61">
        <v>0</v>
      </c>
      <c r="T15" s="61">
        <v>330</v>
      </c>
      <c r="U15" s="193">
        <v>40740</v>
      </c>
      <c r="V15" s="193">
        <v>40803</v>
      </c>
      <c r="W15" s="31"/>
      <c r="X15" s="193">
        <v>1</v>
      </c>
      <c r="Y15" s="193">
        <v>1</v>
      </c>
      <c r="Z15" s="31"/>
      <c r="AA15" s="193">
        <v>1</v>
      </c>
      <c r="AB15" s="193">
        <v>1</v>
      </c>
      <c r="AC15" s="201"/>
      <c r="AD15" s="193">
        <v>1</v>
      </c>
      <c r="AE15" s="193">
        <v>1</v>
      </c>
      <c r="AF15" s="31"/>
      <c r="AG15" s="192" t="s">
        <v>62</v>
      </c>
      <c r="AH15" s="26"/>
      <c r="AI15" s="26"/>
    </row>
    <row r="16" spans="1:35" ht="16.5" thickBot="1" thickTop="1">
      <c r="A16" s="6"/>
      <c r="B16" s="3"/>
      <c r="C16" s="17"/>
      <c r="D16" s="17"/>
      <c r="E16" s="4"/>
      <c r="F16" s="191"/>
      <c r="G16" s="191"/>
      <c r="H16" s="191"/>
      <c r="I16" s="191"/>
      <c r="J16" s="192" t="s">
        <v>61</v>
      </c>
      <c r="K16" s="192" t="s">
        <v>111</v>
      </c>
      <c r="L16" s="61">
        <f t="shared" si="0"/>
        <v>4.8513302034428545</v>
      </c>
      <c r="M16" s="61">
        <f t="shared" si="1"/>
        <v>0</v>
      </c>
      <c r="N16" s="61">
        <f t="shared" si="2"/>
        <v>0</v>
      </c>
      <c r="O16" s="61">
        <f t="shared" si="3"/>
        <v>0</v>
      </c>
      <c r="P16" s="61">
        <v>0.156494522691705</v>
      </c>
      <c r="Q16" s="61">
        <v>0</v>
      </c>
      <c r="R16" s="61">
        <v>0</v>
      </c>
      <c r="S16" s="61">
        <v>0</v>
      </c>
      <c r="T16" s="61">
        <v>31</v>
      </c>
      <c r="U16" s="193">
        <v>40725</v>
      </c>
      <c r="V16" s="193">
        <v>40786</v>
      </c>
      <c r="W16" s="31"/>
      <c r="X16" s="193">
        <v>1</v>
      </c>
      <c r="Y16" s="193">
        <v>1</v>
      </c>
      <c r="Z16" s="31"/>
      <c r="AA16" s="193">
        <v>1</v>
      </c>
      <c r="AB16" s="193">
        <v>1</v>
      </c>
      <c r="AC16" s="201"/>
      <c r="AD16" s="193">
        <v>1</v>
      </c>
      <c r="AE16" s="193">
        <v>1</v>
      </c>
      <c r="AF16" s="31"/>
      <c r="AG16" s="192" t="s">
        <v>61</v>
      </c>
      <c r="AH16" s="26"/>
      <c r="AI16" s="26"/>
    </row>
    <row r="17" spans="1:35" ht="15.75" thickBot="1">
      <c r="A17" s="6"/>
      <c r="B17" s="7" t="s">
        <v>81</v>
      </c>
      <c r="C17" s="16">
        <f>$G$12*$AI$3</f>
        <v>0</v>
      </c>
      <c r="D17" s="20"/>
      <c r="E17" s="4"/>
      <c r="F17" s="191"/>
      <c r="G17" s="191"/>
      <c r="H17" s="191"/>
      <c r="I17" s="191"/>
      <c r="J17" s="192" t="s">
        <v>60</v>
      </c>
      <c r="K17" s="192" t="s">
        <v>175</v>
      </c>
      <c r="L17" s="61">
        <f t="shared" si="0"/>
        <v>3.535083020889123</v>
      </c>
      <c r="M17" s="61">
        <f t="shared" si="1"/>
        <v>0</v>
      </c>
      <c r="N17" s="61">
        <f t="shared" si="2"/>
        <v>0</v>
      </c>
      <c r="O17" s="61">
        <f t="shared" si="3"/>
        <v>0</v>
      </c>
      <c r="P17" s="61">
        <v>0.000535618639528655</v>
      </c>
      <c r="Q17" s="61">
        <v>0</v>
      </c>
      <c r="R17" s="61">
        <v>0</v>
      </c>
      <c r="S17" s="61">
        <v>0</v>
      </c>
      <c r="T17" s="61">
        <v>6600</v>
      </c>
      <c r="U17" s="193">
        <v>40547</v>
      </c>
      <c r="V17" s="193">
        <v>40563</v>
      </c>
      <c r="W17" s="31"/>
      <c r="X17" s="193">
        <v>1</v>
      </c>
      <c r="Y17" s="193">
        <v>1</v>
      </c>
      <c r="Z17" s="31"/>
      <c r="AA17" s="193">
        <v>1</v>
      </c>
      <c r="AB17" s="193">
        <v>1</v>
      </c>
      <c r="AC17" s="201"/>
      <c r="AD17" s="193">
        <v>1</v>
      </c>
      <c r="AE17" s="193">
        <v>1</v>
      </c>
      <c r="AF17" s="31"/>
      <c r="AG17" s="192" t="s">
        <v>60</v>
      </c>
      <c r="AH17" s="26"/>
      <c r="AI17" s="26"/>
    </row>
    <row r="18" spans="1:35" ht="15.75" thickBot="1">
      <c r="A18" s="6"/>
      <c r="B18" s="3"/>
      <c r="C18" s="17"/>
      <c r="D18" s="17"/>
      <c r="E18" s="4"/>
      <c r="F18" s="191"/>
      <c r="G18" s="191"/>
      <c r="H18" s="191"/>
      <c r="I18" s="191"/>
      <c r="J18" s="192" t="s">
        <v>59</v>
      </c>
      <c r="K18" s="192" t="s">
        <v>112</v>
      </c>
      <c r="L18" s="61">
        <f t="shared" si="0"/>
        <v>5.84795321637426</v>
      </c>
      <c r="M18" s="61">
        <f t="shared" si="1"/>
        <v>0</v>
      </c>
      <c r="N18" s="61">
        <f t="shared" si="2"/>
        <v>0</v>
      </c>
      <c r="O18" s="61">
        <f t="shared" si="3"/>
        <v>0</v>
      </c>
      <c r="P18" s="61">
        <v>0.00194931773879142</v>
      </c>
      <c r="Q18" s="61">
        <v>0</v>
      </c>
      <c r="R18" s="61">
        <v>0</v>
      </c>
      <c r="S18" s="61">
        <v>0</v>
      </c>
      <c r="T18" s="61">
        <v>3000</v>
      </c>
      <c r="U18" s="193">
        <v>40602</v>
      </c>
      <c r="V18" s="193">
        <v>40675</v>
      </c>
      <c r="W18" s="28"/>
      <c r="X18" s="193">
        <v>1</v>
      </c>
      <c r="Y18" s="193">
        <v>1</v>
      </c>
      <c r="Z18" s="28"/>
      <c r="AA18" s="193">
        <v>1</v>
      </c>
      <c r="AB18" s="193">
        <v>1</v>
      </c>
      <c r="AC18" s="194"/>
      <c r="AD18" s="193">
        <v>1</v>
      </c>
      <c r="AE18" s="193">
        <v>1</v>
      </c>
      <c r="AF18" s="28"/>
      <c r="AG18" s="192" t="s">
        <v>59</v>
      </c>
      <c r="AH18" s="26"/>
      <c r="AI18" s="26"/>
    </row>
    <row r="19" spans="1:35" ht="16.5" thickBot="1" thickTop="1">
      <c r="A19" s="24"/>
      <c r="B19" s="25" t="s">
        <v>63</v>
      </c>
      <c r="C19" s="15">
        <f>$C$13+$C$17</f>
        <v>0</v>
      </c>
      <c r="D19" s="23"/>
      <c r="E19" s="5"/>
      <c r="F19" s="191"/>
      <c r="G19" s="191"/>
      <c r="H19" s="191"/>
      <c r="I19" s="191"/>
      <c r="J19" s="192" t="s">
        <v>58</v>
      </c>
      <c r="K19" s="192" t="s">
        <v>113</v>
      </c>
      <c r="L19" s="61">
        <f t="shared" si="0"/>
        <v>1.324854266030735</v>
      </c>
      <c r="M19" s="61">
        <f t="shared" si="1"/>
        <v>1.310959622443625</v>
      </c>
      <c r="N19" s="61">
        <f t="shared" si="2"/>
        <v>0</v>
      </c>
      <c r="O19" s="61">
        <f t="shared" si="3"/>
        <v>0</v>
      </c>
      <c r="P19" s="61">
        <v>0.0264970853206147</v>
      </c>
      <c r="Q19" s="61">
        <v>0.0262191924488725</v>
      </c>
      <c r="R19" s="61">
        <v>0</v>
      </c>
      <c r="S19" s="61">
        <v>0</v>
      </c>
      <c r="T19" s="61">
        <v>50</v>
      </c>
      <c r="U19" s="193">
        <v>40604</v>
      </c>
      <c r="V19" s="193">
        <v>40674</v>
      </c>
      <c r="W19" s="28"/>
      <c r="X19" s="193">
        <v>40772</v>
      </c>
      <c r="Y19" s="193">
        <v>40842</v>
      </c>
      <c r="Z19" s="28"/>
      <c r="AA19" s="193">
        <v>1</v>
      </c>
      <c r="AB19" s="193">
        <v>1</v>
      </c>
      <c r="AC19" s="194"/>
      <c r="AD19" s="193">
        <v>1</v>
      </c>
      <c r="AE19" s="193">
        <v>1</v>
      </c>
      <c r="AF19" s="28"/>
      <c r="AG19" s="192" t="s">
        <v>58</v>
      </c>
      <c r="AH19" s="26"/>
      <c r="AI19" s="26"/>
    </row>
    <row r="20" spans="1:35" ht="15.75" thickTop="1">
      <c r="A20" s="6"/>
      <c r="B20" s="3"/>
      <c r="C20" s="17"/>
      <c r="D20" s="17"/>
      <c r="E20" s="19"/>
      <c r="F20" s="191"/>
      <c r="G20" s="191"/>
      <c r="H20" s="191"/>
      <c r="I20" s="191"/>
      <c r="J20" s="192" t="s">
        <v>57</v>
      </c>
      <c r="K20" s="192" t="s">
        <v>114</v>
      </c>
      <c r="L20" s="61">
        <f t="shared" si="0"/>
        <v>1.6666666666666652</v>
      </c>
      <c r="M20" s="61">
        <f t="shared" si="1"/>
        <v>1.6666666666666652</v>
      </c>
      <c r="N20" s="61">
        <f t="shared" si="2"/>
        <v>1.6666666666666652</v>
      </c>
      <c r="O20" s="61">
        <f t="shared" si="3"/>
        <v>0</v>
      </c>
      <c r="P20" s="61">
        <v>0.37037037037037</v>
      </c>
      <c r="Q20" s="61">
        <v>0.37037037037037</v>
      </c>
      <c r="R20" s="61">
        <v>0.37037037037037</v>
      </c>
      <c r="S20" s="61">
        <v>0</v>
      </c>
      <c r="T20" s="61">
        <v>4.5</v>
      </c>
      <c r="U20" s="193">
        <v>40570</v>
      </c>
      <c r="V20" s="193">
        <v>40640</v>
      </c>
      <c r="W20" s="28"/>
      <c r="X20" s="193">
        <v>40570</v>
      </c>
      <c r="Y20" s="193">
        <v>40637</v>
      </c>
      <c r="Z20" s="28"/>
      <c r="AA20" s="193">
        <v>40570</v>
      </c>
      <c r="AB20" s="193">
        <v>40639</v>
      </c>
      <c r="AC20" s="202"/>
      <c r="AD20" s="193">
        <v>1</v>
      </c>
      <c r="AE20" s="193">
        <v>1</v>
      </c>
      <c r="AF20" s="28"/>
      <c r="AG20" s="192" t="s">
        <v>57</v>
      </c>
      <c r="AH20" s="26"/>
      <c r="AI20" s="26"/>
    </row>
    <row r="21" spans="1:35" ht="15">
      <c r="A21" s="12"/>
      <c r="B21" s="13"/>
      <c r="C21" s="18"/>
      <c r="D21" s="18"/>
      <c r="E21" s="22"/>
      <c r="F21" s="191"/>
      <c r="G21" s="191"/>
      <c r="H21" s="191"/>
      <c r="I21" s="191"/>
      <c r="J21" s="192" t="s">
        <v>56</v>
      </c>
      <c r="K21" s="192" t="s">
        <v>115</v>
      </c>
      <c r="L21" s="61">
        <f t="shared" si="0"/>
        <v>2.25</v>
      </c>
      <c r="M21" s="61">
        <f t="shared" si="1"/>
        <v>2.25</v>
      </c>
      <c r="N21" s="61">
        <f t="shared" si="2"/>
        <v>2.25</v>
      </c>
      <c r="O21" s="61">
        <f t="shared" si="3"/>
        <v>0</v>
      </c>
      <c r="P21" s="61">
        <v>1</v>
      </c>
      <c r="Q21" s="61">
        <v>1</v>
      </c>
      <c r="R21" s="61">
        <v>1</v>
      </c>
      <c r="S21" s="61">
        <v>0</v>
      </c>
      <c r="T21" s="61">
        <v>2.25</v>
      </c>
      <c r="U21" s="193">
        <v>40577</v>
      </c>
      <c r="V21" s="193">
        <v>40653</v>
      </c>
      <c r="W21" s="28"/>
      <c r="X21" s="193">
        <v>40696</v>
      </c>
      <c r="Y21" s="193">
        <v>40772</v>
      </c>
      <c r="Z21" s="28"/>
      <c r="AA21" s="193">
        <v>40696</v>
      </c>
      <c r="AB21" s="193">
        <v>40779</v>
      </c>
      <c r="AC21" s="203"/>
      <c r="AD21" s="193">
        <v>1</v>
      </c>
      <c r="AE21" s="193">
        <v>1</v>
      </c>
      <c r="AF21" s="28"/>
      <c r="AG21" s="192" t="s">
        <v>56</v>
      </c>
      <c r="AH21" s="26"/>
      <c r="AI21" s="26"/>
    </row>
    <row r="22" spans="1:35" ht="15">
      <c r="A22" s="259" t="s">
        <v>250</v>
      </c>
      <c r="B22" s="260"/>
      <c r="C22" s="260"/>
      <c r="D22" s="260"/>
      <c r="E22" s="261"/>
      <c r="F22" s="191"/>
      <c r="G22" s="191"/>
      <c r="H22" s="191"/>
      <c r="I22" s="191"/>
      <c r="J22" s="192" t="s">
        <v>55</v>
      </c>
      <c r="K22" s="192" t="s">
        <v>116</v>
      </c>
      <c r="L22" s="61">
        <f t="shared" si="0"/>
        <v>2.5</v>
      </c>
      <c r="M22" s="61">
        <f t="shared" si="1"/>
        <v>2.5</v>
      </c>
      <c r="N22" s="61">
        <f t="shared" si="2"/>
        <v>0</v>
      </c>
      <c r="O22" s="61">
        <f t="shared" si="3"/>
        <v>0</v>
      </c>
      <c r="P22" s="61">
        <v>1</v>
      </c>
      <c r="Q22" s="61">
        <v>1</v>
      </c>
      <c r="R22" s="61">
        <v>0</v>
      </c>
      <c r="S22" s="61">
        <v>0</v>
      </c>
      <c r="T22" s="61">
        <v>2.5</v>
      </c>
      <c r="U22" s="193">
        <v>40562</v>
      </c>
      <c r="V22" s="193">
        <v>40619</v>
      </c>
      <c r="W22" s="28"/>
      <c r="X22" s="193">
        <v>40744</v>
      </c>
      <c r="Y22" s="193">
        <v>40802</v>
      </c>
      <c r="Z22" s="28"/>
      <c r="AA22" s="193">
        <v>1</v>
      </c>
      <c r="AB22" s="193">
        <v>1</v>
      </c>
      <c r="AC22" s="194"/>
      <c r="AD22" s="193">
        <v>1</v>
      </c>
      <c r="AE22" s="193">
        <v>1</v>
      </c>
      <c r="AF22" s="28"/>
      <c r="AG22" s="192" t="s">
        <v>55</v>
      </c>
      <c r="AH22" s="26"/>
      <c r="AI22" s="26"/>
    </row>
    <row r="23" spans="1:35" ht="15" hidden="1">
      <c r="A23" s="6"/>
      <c r="B23" s="38"/>
      <c r="C23" s="17"/>
      <c r="D23" s="17"/>
      <c r="E23" s="19"/>
      <c r="F23" s="191"/>
      <c r="G23" s="191"/>
      <c r="H23" s="191"/>
      <c r="I23" s="191"/>
      <c r="J23" s="192" t="s">
        <v>54</v>
      </c>
      <c r="K23" s="192" t="s">
        <v>117</v>
      </c>
      <c r="L23" s="61">
        <f t="shared" si="0"/>
        <v>0.8844339622641495</v>
      </c>
      <c r="M23" s="61">
        <f t="shared" si="1"/>
        <v>0</v>
      </c>
      <c r="N23" s="61">
        <f t="shared" si="2"/>
        <v>0</v>
      </c>
      <c r="O23" s="61">
        <f t="shared" si="3"/>
        <v>0</v>
      </c>
      <c r="P23" s="61">
        <v>0.0589622641509433</v>
      </c>
      <c r="Q23" s="61">
        <v>0</v>
      </c>
      <c r="R23" s="61">
        <v>0</v>
      </c>
      <c r="S23" s="61">
        <v>0</v>
      </c>
      <c r="T23" s="61">
        <v>15</v>
      </c>
      <c r="U23" s="193">
        <v>40689</v>
      </c>
      <c r="V23" s="195">
        <v>40760</v>
      </c>
      <c r="W23" s="28"/>
      <c r="X23" s="193">
        <v>1</v>
      </c>
      <c r="Y23" s="193">
        <v>1</v>
      </c>
      <c r="Z23" s="28"/>
      <c r="AA23" s="193">
        <v>1</v>
      </c>
      <c r="AB23" s="193">
        <v>1</v>
      </c>
      <c r="AC23" s="194"/>
      <c r="AD23" s="193">
        <v>1</v>
      </c>
      <c r="AE23" s="193">
        <v>1</v>
      </c>
      <c r="AF23" s="28"/>
      <c r="AG23" s="192" t="s">
        <v>54</v>
      </c>
      <c r="AH23" s="26"/>
      <c r="AI23" s="26"/>
    </row>
    <row r="24" spans="1:35" ht="15" hidden="1">
      <c r="A24" s="6"/>
      <c r="B24" s="38"/>
      <c r="C24" s="17"/>
      <c r="D24" s="17"/>
      <c r="E24" s="19"/>
      <c r="F24" s="191"/>
      <c r="G24" s="191"/>
      <c r="H24" s="191"/>
      <c r="I24" s="191"/>
      <c r="J24" s="192" t="s">
        <v>53</v>
      </c>
      <c r="K24" s="192" t="s">
        <v>122</v>
      </c>
      <c r="L24" s="61">
        <f t="shared" si="0"/>
        <v>2.85062713797035</v>
      </c>
      <c r="M24" s="61">
        <f t="shared" si="1"/>
        <v>0</v>
      </c>
      <c r="N24" s="61">
        <f t="shared" si="2"/>
        <v>0</v>
      </c>
      <c r="O24" s="61">
        <f t="shared" si="3"/>
        <v>0</v>
      </c>
      <c r="P24" s="61">
        <v>0.57012542759407</v>
      </c>
      <c r="Q24" s="61">
        <v>0</v>
      </c>
      <c r="R24" s="61">
        <v>0</v>
      </c>
      <c r="S24" s="61">
        <v>0</v>
      </c>
      <c r="T24" s="61">
        <v>5</v>
      </c>
      <c r="U24" s="193">
        <v>40682</v>
      </c>
      <c r="V24" s="193">
        <v>40727</v>
      </c>
      <c r="W24" s="28"/>
      <c r="X24" s="193">
        <v>1</v>
      </c>
      <c r="Y24" s="193">
        <v>1</v>
      </c>
      <c r="Z24" s="28"/>
      <c r="AA24" s="193">
        <v>1</v>
      </c>
      <c r="AB24" s="193">
        <v>1</v>
      </c>
      <c r="AC24" s="194"/>
      <c r="AD24" s="193">
        <v>1</v>
      </c>
      <c r="AE24" s="193">
        <v>1</v>
      </c>
      <c r="AF24" s="28"/>
      <c r="AG24" s="192" t="s">
        <v>53</v>
      </c>
      <c r="AH24" s="26"/>
      <c r="AI24" s="26"/>
    </row>
    <row r="25" spans="1:35" ht="15" hidden="1">
      <c r="A25" s="6"/>
      <c r="B25" s="10"/>
      <c r="C25" s="39"/>
      <c r="D25" s="39"/>
      <c r="E25" s="40"/>
      <c r="F25" s="191"/>
      <c r="G25" s="191"/>
      <c r="H25" s="191"/>
      <c r="I25" s="191"/>
      <c r="J25" s="192" t="s">
        <v>52</v>
      </c>
      <c r="K25" s="192" t="s">
        <v>123</v>
      </c>
      <c r="L25" s="61">
        <f t="shared" si="0"/>
        <v>1.128070175438596</v>
      </c>
      <c r="M25" s="61">
        <f t="shared" si="1"/>
        <v>1.0898305084745743</v>
      </c>
      <c r="N25" s="61">
        <f t="shared" si="2"/>
        <v>0</v>
      </c>
      <c r="O25" s="61">
        <f t="shared" si="3"/>
        <v>0</v>
      </c>
      <c r="P25" s="61">
        <v>0.0350877192982456</v>
      </c>
      <c r="Q25" s="61">
        <v>0.0338983050847457</v>
      </c>
      <c r="R25" s="61">
        <v>0</v>
      </c>
      <c r="S25" s="61">
        <v>0</v>
      </c>
      <c r="T25" s="61">
        <v>32.15</v>
      </c>
      <c r="U25" s="193">
        <v>40549</v>
      </c>
      <c r="V25" s="193">
        <v>40611</v>
      </c>
      <c r="W25" s="31"/>
      <c r="X25" s="193">
        <v>40730</v>
      </c>
      <c r="Y25" s="193">
        <v>40788</v>
      </c>
      <c r="Z25" s="31"/>
      <c r="AA25" s="193">
        <v>1</v>
      </c>
      <c r="AB25" s="193">
        <v>1</v>
      </c>
      <c r="AC25" s="201"/>
      <c r="AD25" s="193">
        <v>1</v>
      </c>
      <c r="AE25" s="193">
        <v>1</v>
      </c>
      <c r="AF25" s="31"/>
      <c r="AG25" s="192" t="s">
        <v>52</v>
      </c>
      <c r="AH25" s="26"/>
      <c r="AI25" s="26"/>
    </row>
    <row r="26" spans="1:35" ht="15" hidden="1">
      <c r="A26" s="6"/>
      <c r="B26" s="7"/>
      <c r="C26" s="41"/>
      <c r="D26" s="41"/>
      <c r="E26" s="42"/>
      <c r="F26" s="191"/>
      <c r="G26" s="191"/>
      <c r="H26" s="191"/>
      <c r="I26" s="191"/>
      <c r="J26" s="192" t="s">
        <v>51</v>
      </c>
      <c r="K26" s="192" t="s">
        <v>124</v>
      </c>
      <c r="L26" s="61">
        <f t="shared" si="0"/>
        <v>2.39520958083832</v>
      </c>
      <c r="M26" s="61">
        <f t="shared" si="1"/>
        <v>0</v>
      </c>
      <c r="N26" s="61">
        <f t="shared" si="2"/>
        <v>0</v>
      </c>
      <c r="O26" s="61">
        <f t="shared" si="3"/>
        <v>0</v>
      </c>
      <c r="P26" s="61">
        <v>0.59880239520958</v>
      </c>
      <c r="Q26" s="61">
        <v>0</v>
      </c>
      <c r="R26" s="61">
        <v>0</v>
      </c>
      <c r="S26" s="61">
        <v>0</v>
      </c>
      <c r="T26" s="61">
        <v>4</v>
      </c>
      <c r="U26" s="193">
        <v>40661</v>
      </c>
      <c r="V26" s="193">
        <v>40739</v>
      </c>
      <c r="W26" s="28"/>
      <c r="X26" s="193">
        <v>1</v>
      </c>
      <c r="Y26" s="193">
        <v>1</v>
      </c>
      <c r="Z26" s="28"/>
      <c r="AA26" s="193">
        <v>1</v>
      </c>
      <c r="AB26" s="193">
        <v>1</v>
      </c>
      <c r="AC26" s="194"/>
      <c r="AD26" s="193">
        <v>1</v>
      </c>
      <c r="AE26" s="193">
        <v>1</v>
      </c>
      <c r="AF26" s="28"/>
      <c r="AG26" s="192" t="s">
        <v>51</v>
      </c>
      <c r="AH26" s="26"/>
      <c r="AI26" s="26"/>
    </row>
    <row r="27" spans="1:35" ht="15" hidden="1">
      <c r="A27" s="6"/>
      <c r="B27" s="43"/>
      <c r="C27" s="41"/>
      <c r="D27" s="41"/>
      <c r="E27" s="42"/>
      <c r="F27" s="191"/>
      <c r="G27" s="191"/>
      <c r="H27" s="191"/>
      <c r="I27" s="191"/>
      <c r="J27" s="192" t="s">
        <v>50</v>
      </c>
      <c r="K27" s="192" t="s">
        <v>125</v>
      </c>
      <c r="L27" s="61">
        <f t="shared" si="0"/>
        <v>2.6281208935611</v>
      </c>
      <c r="M27" s="61">
        <f t="shared" si="1"/>
        <v>2.455494168201348</v>
      </c>
      <c r="N27" s="61">
        <f t="shared" si="2"/>
        <v>0</v>
      </c>
      <c r="O27" s="61">
        <f t="shared" si="3"/>
        <v>0</v>
      </c>
      <c r="P27" s="61">
        <v>0.657030223390275</v>
      </c>
      <c r="Q27" s="61">
        <v>0.613873542050337</v>
      </c>
      <c r="R27" s="61">
        <v>0</v>
      </c>
      <c r="S27" s="61">
        <v>0</v>
      </c>
      <c r="T27" s="61">
        <v>4</v>
      </c>
      <c r="U27" s="193">
        <v>40702</v>
      </c>
      <c r="V27" s="193">
        <v>40785</v>
      </c>
      <c r="W27" s="28"/>
      <c r="X27" s="193">
        <v>40822</v>
      </c>
      <c r="Y27" s="193">
        <v>40877</v>
      </c>
      <c r="Z27" s="28"/>
      <c r="AA27" s="193">
        <v>1</v>
      </c>
      <c r="AB27" s="193">
        <v>1</v>
      </c>
      <c r="AC27" s="194"/>
      <c r="AD27" s="193">
        <v>1</v>
      </c>
      <c r="AE27" s="193">
        <v>1</v>
      </c>
      <c r="AF27" s="28"/>
      <c r="AG27" s="192" t="s">
        <v>50</v>
      </c>
      <c r="AH27" s="26"/>
      <c r="AI27" s="26"/>
    </row>
    <row r="28" spans="1:35" ht="15" hidden="1">
      <c r="A28" s="2"/>
      <c r="B28" s="3"/>
      <c r="C28" s="44"/>
      <c r="D28" s="44"/>
      <c r="E28" s="42"/>
      <c r="F28" s="191"/>
      <c r="G28" s="191"/>
      <c r="H28" s="191"/>
      <c r="I28" s="191"/>
      <c r="J28" s="192" t="s">
        <v>49</v>
      </c>
      <c r="K28" s="192" t="s">
        <v>126</v>
      </c>
      <c r="L28" s="61">
        <f t="shared" si="0"/>
        <v>3.90370852309692</v>
      </c>
      <c r="M28" s="61">
        <f t="shared" si="1"/>
        <v>3.86597938144329</v>
      </c>
      <c r="N28" s="61">
        <f t="shared" si="2"/>
        <v>3.8372985418265406</v>
      </c>
      <c r="O28" s="61">
        <f t="shared" si="3"/>
        <v>0</v>
      </c>
      <c r="P28" s="61">
        <v>0.130123617436564</v>
      </c>
      <c r="Q28" s="61">
        <v>0.128865979381443</v>
      </c>
      <c r="R28" s="61">
        <v>0.127909951394218</v>
      </c>
      <c r="S28" s="61">
        <v>0</v>
      </c>
      <c r="T28" s="61">
        <v>30</v>
      </c>
      <c r="U28" s="193">
        <v>40548</v>
      </c>
      <c r="V28" s="193">
        <v>40626</v>
      </c>
      <c r="W28" s="31"/>
      <c r="X28" s="193">
        <v>40660</v>
      </c>
      <c r="Y28" s="193">
        <v>40737</v>
      </c>
      <c r="Z28" s="31"/>
      <c r="AA28" s="193">
        <v>40765</v>
      </c>
      <c r="AB28" s="193">
        <v>40843</v>
      </c>
      <c r="AC28" s="204"/>
      <c r="AD28" s="193">
        <v>1</v>
      </c>
      <c r="AE28" s="193">
        <v>1</v>
      </c>
      <c r="AF28" s="31"/>
      <c r="AG28" s="192" t="s">
        <v>49</v>
      </c>
      <c r="AH28" s="26"/>
      <c r="AI28" s="26"/>
    </row>
    <row r="29" spans="1:35" ht="15" hidden="1">
      <c r="A29" s="2"/>
      <c r="B29" s="3"/>
      <c r="C29" s="44"/>
      <c r="D29" s="44"/>
      <c r="E29" s="42"/>
      <c r="F29" s="191"/>
      <c r="G29" s="191"/>
      <c r="H29" s="191"/>
      <c r="I29" s="191"/>
      <c r="J29" s="192" t="s">
        <v>48</v>
      </c>
      <c r="K29" s="192" t="s">
        <v>127</v>
      </c>
      <c r="L29" s="61">
        <f t="shared" si="0"/>
        <v>1.162790697674416</v>
      </c>
      <c r="M29" s="61">
        <f t="shared" si="1"/>
        <v>0</v>
      </c>
      <c r="N29" s="61">
        <f t="shared" si="2"/>
        <v>0</v>
      </c>
      <c r="O29" s="61">
        <f t="shared" si="3"/>
        <v>0</v>
      </c>
      <c r="P29" s="61">
        <v>0.000145348837209302</v>
      </c>
      <c r="Q29" s="61">
        <v>0</v>
      </c>
      <c r="R29" s="61">
        <v>0</v>
      </c>
      <c r="S29" s="61">
        <v>0</v>
      </c>
      <c r="T29" s="61">
        <v>8000</v>
      </c>
      <c r="U29" s="193">
        <v>40733</v>
      </c>
      <c r="V29" s="193">
        <v>40809</v>
      </c>
      <c r="W29" s="31"/>
      <c r="X29" s="193">
        <v>1</v>
      </c>
      <c r="Y29" s="193">
        <v>1</v>
      </c>
      <c r="Z29" s="31"/>
      <c r="AA29" s="193">
        <v>1</v>
      </c>
      <c r="AB29" s="193">
        <v>1</v>
      </c>
      <c r="AC29" s="201"/>
      <c r="AD29" s="193">
        <v>1</v>
      </c>
      <c r="AE29" s="193">
        <v>1</v>
      </c>
      <c r="AF29" s="31"/>
      <c r="AG29" s="192" t="s">
        <v>48</v>
      </c>
      <c r="AH29" s="26"/>
      <c r="AI29" s="26"/>
    </row>
    <row r="30" spans="1:35" ht="15" hidden="1">
      <c r="A30" s="9"/>
      <c r="B30" s="45"/>
      <c r="C30" s="46"/>
      <c r="D30" s="46"/>
      <c r="E30" s="47"/>
      <c r="F30" s="191"/>
      <c r="G30" s="191"/>
      <c r="H30" s="191"/>
      <c r="I30" s="191"/>
      <c r="J30" s="192" t="s">
        <v>47</v>
      </c>
      <c r="K30" s="192" t="s">
        <v>128</v>
      </c>
      <c r="L30" s="61">
        <f t="shared" si="0"/>
        <v>2.98507462686567</v>
      </c>
      <c r="M30" s="61">
        <f t="shared" si="1"/>
        <v>0</v>
      </c>
      <c r="N30" s="61">
        <f t="shared" si="2"/>
        <v>0</v>
      </c>
      <c r="O30" s="61">
        <f t="shared" si="3"/>
        <v>0</v>
      </c>
      <c r="P30" s="61">
        <v>0.00497512437810945</v>
      </c>
      <c r="Q30" s="61">
        <v>0</v>
      </c>
      <c r="R30" s="61">
        <v>0</v>
      </c>
      <c r="S30" s="61">
        <v>0</v>
      </c>
      <c r="T30" s="61">
        <v>600</v>
      </c>
      <c r="U30" s="193">
        <v>40589</v>
      </c>
      <c r="V30" s="193">
        <v>40646</v>
      </c>
      <c r="W30" s="31"/>
      <c r="X30" s="193">
        <v>1</v>
      </c>
      <c r="Y30" s="193">
        <v>1</v>
      </c>
      <c r="Z30" s="31"/>
      <c r="AA30" s="193">
        <v>1</v>
      </c>
      <c r="AB30" s="193">
        <v>1</v>
      </c>
      <c r="AC30" s="201"/>
      <c r="AD30" s="193">
        <v>1</v>
      </c>
      <c r="AE30" s="193">
        <v>1</v>
      </c>
      <c r="AF30" s="31"/>
      <c r="AG30" s="192" t="s">
        <v>47</v>
      </c>
      <c r="AH30" s="26"/>
      <c r="AI30" s="26"/>
    </row>
    <row r="31" spans="1:35" ht="15" hidden="1">
      <c r="A31" s="9"/>
      <c r="B31" s="45"/>
      <c r="C31" s="46"/>
      <c r="D31" s="46"/>
      <c r="E31" s="47"/>
      <c r="F31" s="191"/>
      <c r="G31" s="191"/>
      <c r="H31" s="191"/>
      <c r="I31" s="191"/>
      <c r="J31" s="192" t="s">
        <v>46</v>
      </c>
      <c r="K31" s="192" t="s">
        <v>129</v>
      </c>
      <c r="L31" s="61">
        <f t="shared" si="0"/>
        <v>0</v>
      </c>
      <c r="M31" s="61">
        <f t="shared" si="1"/>
        <v>0</v>
      </c>
      <c r="N31" s="61">
        <f t="shared" si="2"/>
        <v>0</v>
      </c>
      <c r="O31" s="61">
        <f t="shared" si="3"/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193">
        <v>1</v>
      </c>
      <c r="V31" s="193">
        <v>1</v>
      </c>
      <c r="W31" s="29"/>
      <c r="X31" s="193">
        <v>1</v>
      </c>
      <c r="Y31" s="193">
        <v>1</v>
      </c>
      <c r="Z31" s="29"/>
      <c r="AA31" s="193">
        <v>1</v>
      </c>
      <c r="AB31" s="193">
        <v>1</v>
      </c>
      <c r="AC31" s="196"/>
      <c r="AD31" s="193">
        <v>1</v>
      </c>
      <c r="AE31" s="193">
        <v>1</v>
      </c>
      <c r="AF31" s="29"/>
      <c r="AG31" s="192" t="s">
        <v>46</v>
      </c>
      <c r="AH31" s="26"/>
      <c r="AI31" s="26"/>
    </row>
    <row r="32" spans="1:35" ht="15" hidden="1">
      <c r="A32" s="48"/>
      <c r="B32" s="49"/>
      <c r="C32" s="46"/>
      <c r="D32" s="46"/>
      <c r="E32" s="47"/>
      <c r="F32" s="191"/>
      <c r="G32" s="191"/>
      <c r="H32" s="191"/>
      <c r="I32" s="191"/>
      <c r="J32" s="192" t="s">
        <v>45</v>
      </c>
      <c r="K32" s="192" t="s">
        <v>130</v>
      </c>
      <c r="L32" s="61">
        <f t="shared" si="0"/>
        <v>3.0687830687830684</v>
      </c>
      <c r="M32" s="61">
        <f t="shared" si="1"/>
        <v>3.0687830687830684</v>
      </c>
      <c r="N32" s="61">
        <f t="shared" si="2"/>
        <v>0</v>
      </c>
      <c r="O32" s="61">
        <f t="shared" si="3"/>
        <v>0</v>
      </c>
      <c r="P32" s="61">
        <v>0.0529100529100529</v>
      </c>
      <c r="Q32" s="61">
        <v>0.0529100529100529</v>
      </c>
      <c r="R32" s="61">
        <v>0</v>
      </c>
      <c r="S32" s="61">
        <v>0</v>
      </c>
      <c r="T32" s="61">
        <v>58</v>
      </c>
      <c r="U32" s="193">
        <v>40598</v>
      </c>
      <c r="V32" s="193">
        <v>40676</v>
      </c>
      <c r="W32" s="29"/>
      <c r="X32" s="193">
        <v>40731</v>
      </c>
      <c r="Y32" s="193">
        <v>40808</v>
      </c>
      <c r="Z32" s="29"/>
      <c r="AA32" s="193">
        <v>1</v>
      </c>
      <c r="AB32" s="193">
        <v>1</v>
      </c>
      <c r="AC32" s="196"/>
      <c r="AD32" s="193">
        <v>1</v>
      </c>
      <c r="AE32" s="193">
        <v>1</v>
      </c>
      <c r="AF32" s="29"/>
      <c r="AG32" s="192" t="s">
        <v>45</v>
      </c>
      <c r="AH32" s="26"/>
      <c r="AI32" s="26"/>
    </row>
    <row r="33" spans="1:35" ht="15" hidden="1">
      <c r="A33" s="50"/>
      <c r="B33" s="51"/>
      <c r="C33" s="52"/>
      <c r="D33" s="52"/>
      <c r="E33" s="47"/>
      <c r="F33" s="191"/>
      <c r="G33" s="191"/>
      <c r="H33" s="191"/>
      <c r="I33" s="191"/>
      <c r="J33" s="192" t="s">
        <v>44</v>
      </c>
      <c r="K33" s="192" t="s">
        <v>131</v>
      </c>
      <c r="L33" s="61">
        <f t="shared" si="0"/>
        <v>1.891252955082736</v>
      </c>
      <c r="M33" s="61">
        <f t="shared" si="1"/>
        <v>0</v>
      </c>
      <c r="N33" s="61">
        <f t="shared" si="2"/>
        <v>0</v>
      </c>
      <c r="O33" s="61">
        <f t="shared" si="3"/>
        <v>0</v>
      </c>
      <c r="P33" s="61">
        <v>0.000118203309692671</v>
      </c>
      <c r="Q33" s="61">
        <v>0</v>
      </c>
      <c r="R33" s="61">
        <v>0</v>
      </c>
      <c r="S33" s="61">
        <v>0</v>
      </c>
      <c r="T33" s="61">
        <v>16000</v>
      </c>
      <c r="U33" s="193">
        <v>40640</v>
      </c>
      <c r="V33" s="193">
        <v>40708</v>
      </c>
      <c r="W33" s="28"/>
      <c r="X33" s="193">
        <v>1</v>
      </c>
      <c r="Y33" s="193">
        <v>1</v>
      </c>
      <c r="Z33" s="28"/>
      <c r="AA33" s="193">
        <v>1</v>
      </c>
      <c r="AB33" s="193">
        <v>1</v>
      </c>
      <c r="AC33" s="194"/>
      <c r="AD33" s="193">
        <v>1</v>
      </c>
      <c r="AE33" s="193">
        <v>1</v>
      </c>
      <c r="AF33" s="28"/>
      <c r="AG33" s="192" t="s">
        <v>44</v>
      </c>
      <c r="AH33" s="26"/>
      <c r="AI33" s="26"/>
    </row>
    <row r="34" spans="1:35" ht="15" hidden="1">
      <c r="A34" s="9"/>
      <c r="B34" s="51"/>
      <c r="C34" s="49"/>
      <c r="D34" s="49"/>
      <c r="E34" s="47"/>
      <c r="F34" s="191"/>
      <c r="G34" s="191"/>
      <c r="H34" s="191"/>
      <c r="I34" s="191"/>
      <c r="J34" s="192" t="s">
        <v>43</v>
      </c>
      <c r="K34" s="192" t="s">
        <v>132</v>
      </c>
      <c r="L34" s="61">
        <f t="shared" si="0"/>
        <v>4.64576074332168</v>
      </c>
      <c r="M34" s="61">
        <f>T34*Q34</f>
        <v>0</v>
      </c>
      <c r="N34" s="61">
        <f t="shared" si="2"/>
        <v>0</v>
      </c>
      <c r="O34" s="61">
        <f t="shared" si="3"/>
        <v>0</v>
      </c>
      <c r="P34" s="61">
        <v>0.0116144018583042</v>
      </c>
      <c r="Q34" s="61">
        <v>0</v>
      </c>
      <c r="R34" s="61">
        <v>0</v>
      </c>
      <c r="S34" s="61">
        <v>0</v>
      </c>
      <c r="T34" s="61">
        <v>400</v>
      </c>
      <c r="U34" s="193">
        <v>40724</v>
      </c>
      <c r="V34" s="193">
        <v>40788</v>
      </c>
      <c r="W34" s="28"/>
      <c r="X34" s="193">
        <v>1</v>
      </c>
      <c r="Y34" s="193">
        <v>1</v>
      </c>
      <c r="Z34" s="28"/>
      <c r="AA34" s="193">
        <v>1</v>
      </c>
      <c r="AB34" s="193">
        <v>1</v>
      </c>
      <c r="AC34" s="194"/>
      <c r="AD34" s="193">
        <v>1</v>
      </c>
      <c r="AE34" s="193">
        <v>1</v>
      </c>
      <c r="AF34" s="28"/>
      <c r="AG34" s="192" t="s">
        <v>43</v>
      </c>
      <c r="AH34" s="26"/>
      <c r="AI34" s="26"/>
    </row>
    <row r="35" spans="1:35" ht="15" hidden="1">
      <c r="A35" s="2"/>
      <c r="B35" s="3"/>
      <c r="C35" s="46"/>
      <c r="D35" s="46"/>
      <c r="E35" s="47"/>
      <c r="F35" s="191"/>
      <c r="G35" s="191"/>
      <c r="H35" s="191"/>
      <c r="I35" s="191"/>
      <c r="J35" s="192" t="s">
        <v>42</v>
      </c>
      <c r="K35" s="192" t="s">
        <v>133</v>
      </c>
      <c r="L35" s="61">
        <f t="shared" si="0"/>
        <v>0</v>
      </c>
      <c r="M35" s="61">
        <f t="shared" si="1"/>
        <v>0</v>
      </c>
      <c r="N35" s="61">
        <f t="shared" si="2"/>
        <v>0</v>
      </c>
      <c r="O35" s="61">
        <f t="shared" si="3"/>
        <v>0</v>
      </c>
      <c r="P35" s="61">
        <v>0</v>
      </c>
      <c r="Q35" s="61">
        <v>0</v>
      </c>
      <c r="R35" s="61">
        <v>0</v>
      </c>
      <c r="S35" s="61">
        <v>0</v>
      </c>
      <c r="T35" s="61">
        <v>1.57</v>
      </c>
      <c r="U35" s="193">
        <v>1</v>
      </c>
      <c r="V35" s="193">
        <v>1</v>
      </c>
      <c r="W35" s="28"/>
      <c r="X35" s="193">
        <v>1</v>
      </c>
      <c r="Y35" s="193">
        <v>1</v>
      </c>
      <c r="Z35" s="28"/>
      <c r="AA35" s="193">
        <v>1</v>
      </c>
      <c r="AB35" s="193">
        <v>1</v>
      </c>
      <c r="AC35" s="194"/>
      <c r="AD35" s="193">
        <v>1</v>
      </c>
      <c r="AE35" s="193">
        <v>1</v>
      </c>
      <c r="AF35" s="28"/>
      <c r="AG35" s="192" t="s">
        <v>42</v>
      </c>
      <c r="AH35" s="26"/>
      <c r="AI35" s="26"/>
    </row>
    <row r="36" spans="1:35" ht="15" hidden="1">
      <c r="A36" s="53"/>
      <c r="B36" s="54"/>
      <c r="C36" s="54"/>
      <c r="D36" s="54"/>
      <c r="E36" s="55"/>
      <c r="F36" s="3"/>
      <c r="G36" s="191"/>
      <c r="H36" s="3"/>
      <c r="I36" s="3"/>
      <c r="J36" s="192" t="s">
        <v>41</v>
      </c>
      <c r="K36" s="192" t="s">
        <v>134</v>
      </c>
      <c r="L36" s="61">
        <f t="shared" si="0"/>
        <v>2.90162491536899</v>
      </c>
      <c r="M36" s="61">
        <f t="shared" si="1"/>
        <v>0</v>
      </c>
      <c r="N36" s="61">
        <f t="shared" si="2"/>
        <v>0</v>
      </c>
      <c r="O36" s="61">
        <f t="shared" si="3"/>
        <v>0</v>
      </c>
      <c r="P36" s="61">
        <v>0.00677048070412999</v>
      </c>
      <c r="Q36" s="61">
        <v>0</v>
      </c>
      <c r="R36" s="61">
        <v>0</v>
      </c>
      <c r="S36" s="61">
        <v>0</v>
      </c>
      <c r="T36" s="61">
        <v>428.57</v>
      </c>
      <c r="U36" s="193">
        <v>40746</v>
      </c>
      <c r="V36" s="193">
        <v>40819</v>
      </c>
      <c r="W36" s="29"/>
      <c r="X36" s="193">
        <v>1</v>
      </c>
      <c r="Y36" s="193">
        <v>1</v>
      </c>
      <c r="Z36" s="29"/>
      <c r="AA36" s="193">
        <v>1</v>
      </c>
      <c r="AB36" s="193">
        <v>1</v>
      </c>
      <c r="AC36" s="196"/>
      <c r="AD36" s="193">
        <v>1</v>
      </c>
      <c r="AE36" s="193">
        <v>1</v>
      </c>
      <c r="AF36" s="29"/>
      <c r="AG36" s="192" t="s">
        <v>41</v>
      </c>
      <c r="AH36" s="26"/>
      <c r="AI36" s="26"/>
    </row>
    <row r="37" spans="1:35" ht="15" hidden="1">
      <c r="A37" s="56"/>
      <c r="B37" s="57"/>
      <c r="C37" s="57"/>
      <c r="D37" s="57"/>
      <c r="E37" s="58"/>
      <c r="F37" s="3"/>
      <c r="G37" s="3"/>
      <c r="H37" s="3"/>
      <c r="I37" s="3"/>
      <c r="J37" s="192" t="s">
        <v>40</v>
      </c>
      <c r="K37" s="192" t="s">
        <v>135</v>
      </c>
      <c r="L37" s="61">
        <f t="shared" si="0"/>
        <v>3.8155982905982606</v>
      </c>
      <c r="M37" s="61">
        <f t="shared" si="1"/>
        <v>0</v>
      </c>
      <c r="N37" s="61">
        <f t="shared" si="2"/>
        <v>0</v>
      </c>
      <c r="O37" s="61">
        <f t="shared" si="3"/>
        <v>0</v>
      </c>
      <c r="P37" s="61">
        <v>0.0106837606837606</v>
      </c>
      <c r="Q37" s="61">
        <v>0</v>
      </c>
      <c r="R37" s="61">
        <v>0</v>
      </c>
      <c r="S37" s="61">
        <v>0</v>
      </c>
      <c r="T37" s="61">
        <v>357.14</v>
      </c>
      <c r="U37" s="193">
        <v>40703</v>
      </c>
      <c r="V37" s="193">
        <v>40772</v>
      </c>
      <c r="W37" s="29"/>
      <c r="X37" s="193">
        <v>1</v>
      </c>
      <c r="Y37" s="193">
        <v>1</v>
      </c>
      <c r="Z37" s="29"/>
      <c r="AA37" s="193">
        <v>1</v>
      </c>
      <c r="AB37" s="193">
        <v>1</v>
      </c>
      <c r="AC37" s="196"/>
      <c r="AD37" s="193">
        <v>1</v>
      </c>
      <c r="AE37" s="193">
        <v>1</v>
      </c>
      <c r="AF37" s="29"/>
      <c r="AG37" s="192" t="s">
        <v>40</v>
      </c>
      <c r="AH37" s="26"/>
      <c r="AI37" s="26"/>
    </row>
    <row r="38" spans="1:35" ht="15" hidden="1">
      <c r="A38" s="2"/>
      <c r="B38" s="3"/>
      <c r="C38" s="46"/>
      <c r="D38" s="46"/>
      <c r="E38" s="47"/>
      <c r="F38" s="26"/>
      <c r="G38" s="3"/>
      <c r="H38" s="26"/>
      <c r="I38" s="26"/>
      <c r="J38" s="192" t="s">
        <v>39</v>
      </c>
      <c r="K38" s="192" t="s">
        <v>136</v>
      </c>
      <c r="L38" s="61">
        <f t="shared" si="0"/>
        <v>0</v>
      </c>
      <c r="M38" s="61">
        <f t="shared" si="1"/>
        <v>0</v>
      </c>
      <c r="N38" s="61">
        <f t="shared" si="2"/>
        <v>0</v>
      </c>
      <c r="O38" s="61">
        <f t="shared" si="3"/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193">
        <v>1</v>
      </c>
      <c r="V38" s="193">
        <v>1</v>
      </c>
      <c r="W38" s="193"/>
      <c r="X38" s="193">
        <v>1</v>
      </c>
      <c r="Y38" s="193">
        <v>1</v>
      </c>
      <c r="Z38" s="31"/>
      <c r="AA38" s="193">
        <v>1</v>
      </c>
      <c r="AB38" s="193">
        <v>1</v>
      </c>
      <c r="AC38" s="201"/>
      <c r="AD38" s="193">
        <v>1</v>
      </c>
      <c r="AE38" s="193">
        <v>1</v>
      </c>
      <c r="AF38" s="31"/>
      <c r="AG38" s="192" t="s">
        <v>39</v>
      </c>
      <c r="AH38" s="26"/>
      <c r="AI38" s="26"/>
    </row>
    <row r="39" spans="1:35" ht="15" hidden="1">
      <c r="A39" s="2"/>
      <c r="B39" s="3"/>
      <c r="C39" s="46"/>
      <c r="D39" s="46"/>
      <c r="E39" s="47"/>
      <c r="F39" s="26"/>
      <c r="G39" s="26"/>
      <c r="H39" s="26"/>
      <c r="I39" s="26"/>
      <c r="J39" s="192" t="s">
        <v>38</v>
      </c>
      <c r="K39" s="192" t="s">
        <v>137</v>
      </c>
      <c r="L39" s="61">
        <f t="shared" si="0"/>
        <v>1.09409190371991</v>
      </c>
      <c r="M39" s="61">
        <f t="shared" si="1"/>
        <v>0</v>
      </c>
      <c r="N39" s="61">
        <f t="shared" si="2"/>
        <v>0</v>
      </c>
      <c r="O39" s="61">
        <f t="shared" si="3"/>
        <v>0</v>
      </c>
      <c r="P39" s="61">
        <v>0.0218818380743982</v>
      </c>
      <c r="Q39" s="61">
        <v>0</v>
      </c>
      <c r="R39" s="61">
        <v>0</v>
      </c>
      <c r="S39" s="61">
        <v>0</v>
      </c>
      <c r="T39" s="61">
        <v>50</v>
      </c>
      <c r="U39" s="193">
        <v>40630</v>
      </c>
      <c r="V39" s="193">
        <v>40695</v>
      </c>
      <c r="W39" s="193"/>
      <c r="X39" s="193">
        <v>1</v>
      </c>
      <c r="Y39" s="193">
        <v>1</v>
      </c>
      <c r="Z39" s="29"/>
      <c r="AA39" s="193">
        <v>1</v>
      </c>
      <c r="AB39" s="193">
        <v>1</v>
      </c>
      <c r="AC39" s="196"/>
      <c r="AD39" s="193">
        <v>1</v>
      </c>
      <c r="AE39" s="193">
        <v>1</v>
      </c>
      <c r="AF39" s="29"/>
      <c r="AG39" s="192" t="s">
        <v>38</v>
      </c>
      <c r="AH39" s="26"/>
      <c r="AI39" s="26"/>
    </row>
    <row r="40" spans="1:35" ht="15" hidden="1">
      <c r="A40" s="59"/>
      <c r="B40" s="13"/>
      <c r="C40" s="13"/>
      <c r="D40" s="13"/>
      <c r="E40" s="60"/>
      <c r="F40" s="26"/>
      <c r="G40" s="26"/>
      <c r="H40" s="26"/>
      <c r="I40" s="26"/>
      <c r="J40" s="192" t="s">
        <v>37</v>
      </c>
      <c r="K40" s="192" t="s">
        <v>138</v>
      </c>
      <c r="L40" s="61">
        <f t="shared" si="0"/>
        <v>2.190420560747655</v>
      </c>
      <c r="M40" s="61">
        <f t="shared" si="1"/>
        <v>0</v>
      </c>
      <c r="N40" s="61">
        <f t="shared" si="2"/>
        <v>0</v>
      </c>
      <c r="O40" s="61">
        <f t="shared" si="3"/>
        <v>0</v>
      </c>
      <c r="P40" s="61">
        <v>0.146028037383177</v>
      </c>
      <c r="Q40" s="61">
        <v>0</v>
      </c>
      <c r="R40" s="61">
        <v>0</v>
      </c>
      <c r="S40" s="61">
        <v>0</v>
      </c>
      <c r="T40" s="61">
        <v>15</v>
      </c>
      <c r="U40" s="193">
        <v>40695</v>
      </c>
      <c r="V40" s="193">
        <v>40762</v>
      </c>
      <c r="W40" s="193"/>
      <c r="X40" s="193">
        <v>1</v>
      </c>
      <c r="Y40" s="193">
        <v>1</v>
      </c>
      <c r="Z40" s="29"/>
      <c r="AA40" s="193">
        <v>1</v>
      </c>
      <c r="AB40" s="193">
        <v>1</v>
      </c>
      <c r="AC40" s="196"/>
      <c r="AD40" s="193">
        <v>1</v>
      </c>
      <c r="AE40" s="193">
        <v>1</v>
      </c>
      <c r="AF40" s="29"/>
      <c r="AG40" s="192" t="s">
        <v>37</v>
      </c>
      <c r="AH40" s="26"/>
      <c r="AI40" s="26"/>
    </row>
    <row r="41" spans="1:35" ht="15">
      <c r="A41" s="26"/>
      <c r="B41" s="26"/>
      <c r="C41" s="26"/>
      <c r="D41" s="26"/>
      <c r="E41" s="26"/>
      <c r="F41" s="26"/>
      <c r="G41" s="26"/>
      <c r="H41" s="26"/>
      <c r="I41" s="26"/>
      <c r="J41" s="192" t="s">
        <v>36</v>
      </c>
      <c r="K41" s="192" t="s">
        <v>145</v>
      </c>
      <c r="L41" s="61">
        <f t="shared" si="0"/>
        <v>3</v>
      </c>
      <c r="M41" s="61">
        <f t="shared" si="1"/>
        <v>0</v>
      </c>
      <c r="N41" s="61">
        <f t="shared" si="2"/>
        <v>0</v>
      </c>
      <c r="O41" s="61">
        <f t="shared" si="3"/>
        <v>0</v>
      </c>
      <c r="P41" s="61">
        <v>1</v>
      </c>
      <c r="Q41" s="61">
        <v>0</v>
      </c>
      <c r="R41" s="61">
        <v>0</v>
      </c>
      <c r="S41" s="61">
        <v>0</v>
      </c>
      <c r="T41" s="61">
        <v>3</v>
      </c>
      <c r="U41" s="193">
        <v>40704</v>
      </c>
      <c r="V41" s="193">
        <v>40774</v>
      </c>
      <c r="W41" s="29"/>
      <c r="X41" s="193">
        <v>1</v>
      </c>
      <c r="Y41" s="193">
        <v>1</v>
      </c>
      <c r="Z41" s="29"/>
      <c r="AA41" s="193">
        <v>1</v>
      </c>
      <c r="AB41" s="193">
        <v>1</v>
      </c>
      <c r="AC41" s="196"/>
      <c r="AD41" s="193">
        <v>1</v>
      </c>
      <c r="AE41" s="193">
        <v>1</v>
      </c>
      <c r="AF41" s="29"/>
      <c r="AG41" s="192" t="s">
        <v>36</v>
      </c>
      <c r="AH41" s="26"/>
      <c r="AI41" s="26"/>
    </row>
    <row r="42" spans="1:35" ht="15">
      <c r="A42" s="26"/>
      <c r="B42" s="26"/>
      <c r="C42" s="26"/>
      <c r="D42" s="26"/>
      <c r="E42" s="26"/>
      <c r="F42" s="26"/>
      <c r="G42" s="26"/>
      <c r="H42" s="26"/>
      <c r="I42" s="26"/>
      <c r="J42" s="205" t="s">
        <v>35</v>
      </c>
      <c r="K42" s="205" t="s">
        <v>139</v>
      </c>
      <c r="L42" s="61">
        <f t="shared" si="0"/>
        <v>2.8216704288939</v>
      </c>
      <c r="M42" s="61">
        <f t="shared" si="1"/>
        <v>0</v>
      </c>
      <c r="N42" s="61">
        <f t="shared" si="2"/>
        <v>0</v>
      </c>
      <c r="O42" s="61">
        <f t="shared" si="3"/>
        <v>0</v>
      </c>
      <c r="P42" s="61">
        <v>0.0225733634311512</v>
      </c>
      <c r="Q42" s="61">
        <v>0</v>
      </c>
      <c r="R42" s="61">
        <v>0</v>
      </c>
      <c r="S42" s="61">
        <v>0</v>
      </c>
      <c r="T42" s="61">
        <v>125</v>
      </c>
      <c r="U42" s="193">
        <v>40797</v>
      </c>
      <c r="V42" s="193">
        <v>40870</v>
      </c>
      <c r="W42" s="32"/>
      <c r="X42" s="193">
        <v>1</v>
      </c>
      <c r="Y42" s="193">
        <v>1</v>
      </c>
      <c r="Z42" s="32"/>
      <c r="AA42" s="193">
        <v>1</v>
      </c>
      <c r="AB42" s="193">
        <v>1</v>
      </c>
      <c r="AC42" s="206"/>
      <c r="AD42" s="193">
        <v>1</v>
      </c>
      <c r="AE42" s="193">
        <v>1</v>
      </c>
      <c r="AF42" s="32"/>
      <c r="AG42" s="205" t="s">
        <v>35</v>
      </c>
      <c r="AH42" s="26"/>
      <c r="AI42" s="26"/>
    </row>
    <row r="43" spans="1:35" ht="15">
      <c r="A43" s="26"/>
      <c r="B43" s="26"/>
      <c r="C43" s="26"/>
      <c r="D43" s="26"/>
      <c r="E43" s="26"/>
      <c r="F43" s="26"/>
      <c r="G43" s="26"/>
      <c r="H43" s="26"/>
      <c r="I43" s="26"/>
      <c r="J43" s="192" t="s">
        <v>34</v>
      </c>
      <c r="K43" s="192" t="s">
        <v>140</v>
      </c>
      <c r="L43" s="61">
        <f t="shared" si="0"/>
        <v>2.55508769060954</v>
      </c>
      <c r="M43" s="61">
        <f t="shared" si="1"/>
        <v>2.51099817199333</v>
      </c>
      <c r="N43" s="61">
        <f t="shared" si="2"/>
        <v>0</v>
      </c>
      <c r="O43" s="61">
        <f t="shared" si="3"/>
        <v>0</v>
      </c>
      <c r="P43" s="61">
        <v>0.000511017538121908</v>
      </c>
      <c r="Q43" s="61">
        <v>0.000502199634398666</v>
      </c>
      <c r="R43" s="61">
        <v>0</v>
      </c>
      <c r="S43" s="61">
        <v>0</v>
      </c>
      <c r="T43" s="61">
        <v>5000</v>
      </c>
      <c r="U43" s="193">
        <v>40604</v>
      </c>
      <c r="V43" s="193">
        <v>40666</v>
      </c>
      <c r="W43" s="29"/>
      <c r="X43" s="193">
        <v>40737</v>
      </c>
      <c r="Y43" s="193">
        <v>40802</v>
      </c>
      <c r="Z43" s="29"/>
      <c r="AA43" s="193">
        <v>1</v>
      </c>
      <c r="AB43" s="193">
        <v>1</v>
      </c>
      <c r="AC43" s="196"/>
      <c r="AD43" s="193">
        <v>1</v>
      </c>
      <c r="AE43" s="193">
        <v>1</v>
      </c>
      <c r="AF43" s="29"/>
      <c r="AG43" s="192" t="s">
        <v>34</v>
      </c>
      <c r="AH43" s="26"/>
      <c r="AI43" s="26"/>
    </row>
    <row r="44" spans="1:35" ht="15">
      <c r="A44" s="26"/>
      <c r="B44" s="26"/>
      <c r="C44" s="26"/>
      <c r="D44" s="26"/>
      <c r="E44" s="26"/>
      <c r="F44" s="26"/>
      <c r="G44" s="26"/>
      <c r="H44" s="26"/>
      <c r="I44" s="26"/>
      <c r="J44" s="192" t="s">
        <v>33</v>
      </c>
      <c r="K44" s="192" t="s">
        <v>141</v>
      </c>
      <c r="L44" s="61">
        <f t="shared" si="0"/>
        <v>1.986754966887417</v>
      </c>
      <c r="M44" s="61">
        <f t="shared" si="1"/>
        <v>0.153076844575977</v>
      </c>
      <c r="N44" s="61">
        <f t="shared" si="2"/>
        <v>0</v>
      </c>
      <c r="O44" s="61">
        <f t="shared" si="3"/>
        <v>0</v>
      </c>
      <c r="P44" s="61">
        <v>0.00662251655629139</v>
      </c>
      <c r="Q44" s="61">
        <v>0.00051025614858659</v>
      </c>
      <c r="R44" s="61">
        <v>0</v>
      </c>
      <c r="S44" s="61">
        <v>0</v>
      </c>
      <c r="T44" s="61">
        <v>300</v>
      </c>
      <c r="U44" s="193">
        <v>40601</v>
      </c>
      <c r="V44" s="193">
        <v>40660</v>
      </c>
      <c r="W44" s="29"/>
      <c r="X44" s="193">
        <v>40710</v>
      </c>
      <c r="Y44" s="193">
        <v>40772</v>
      </c>
      <c r="Z44" s="29"/>
      <c r="AA44" s="193">
        <v>1</v>
      </c>
      <c r="AB44" s="193">
        <v>1</v>
      </c>
      <c r="AC44" s="196"/>
      <c r="AD44" s="193">
        <v>1</v>
      </c>
      <c r="AE44" s="193">
        <v>1</v>
      </c>
      <c r="AF44" s="29"/>
      <c r="AG44" s="192" t="s">
        <v>33</v>
      </c>
      <c r="AH44" s="26"/>
      <c r="AI44" s="26"/>
    </row>
    <row r="45" spans="1:35" ht="15">
      <c r="A45" s="26"/>
      <c r="B45" s="26"/>
      <c r="C45" s="26"/>
      <c r="D45" s="26"/>
      <c r="E45" s="26"/>
      <c r="F45" s="26"/>
      <c r="G45" s="26"/>
      <c r="H45" s="26"/>
      <c r="I45" s="26"/>
      <c r="J45" s="192" t="s">
        <v>32</v>
      </c>
      <c r="K45" s="192" t="s">
        <v>142</v>
      </c>
      <c r="L45" s="61">
        <f t="shared" si="0"/>
        <v>6.532674259085851</v>
      </c>
      <c r="M45" s="61">
        <f t="shared" si="1"/>
        <v>6.536374926465781</v>
      </c>
      <c r="N45" s="61">
        <f t="shared" si="2"/>
        <v>0</v>
      </c>
      <c r="O45" s="61">
        <f t="shared" si="3"/>
        <v>0</v>
      </c>
      <c r="P45" s="61">
        <v>0.00217755808636195</v>
      </c>
      <c r="Q45" s="61">
        <v>0.00217879164215526</v>
      </c>
      <c r="R45" s="61">
        <v>0</v>
      </c>
      <c r="S45" s="61">
        <v>0</v>
      </c>
      <c r="T45" s="61">
        <v>3000</v>
      </c>
      <c r="U45" s="193">
        <v>40575</v>
      </c>
      <c r="V45" s="193">
        <v>40645</v>
      </c>
      <c r="W45" s="28"/>
      <c r="X45" s="193">
        <v>40695</v>
      </c>
      <c r="Y45" s="193">
        <v>40760</v>
      </c>
      <c r="Z45" s="28"/>
      <c r="AA45" s="193">
        <v>1</v>
      </c>
      <c r="AB45" s="193">
        <v>1</v>
      </c>
      <c r="AC45" s="207"/>
      <c r="AD45" s="193">
        <v>1</v>
      </c>
      <c r="AE45" s="193">
        <v>1</v>
      </c>
      <c r="AF45" s="28"/>
      <c r="AG45" s="192" t="s">
        <v>32</v>
      </c>
      <c r="AH45" s="26"/>
      <c r="AI45" s="26"/>
    </row>
    <row r="46" spans="1:35" ht="15">
      <c r="A46" s="26"/>
      <c r="B46" s="26"/>
      <c r="C46" s="26"/>
      <c r="D46" s="26"/>
      <c r="E46" s="26"/>
      <c r="F46" s="26"/>
      <c r="G46" s="26"/>
      <c r="H46" s="26"/>
      <c r="I46" s="26"/>
      <c r="J46" s="192" t="s">
        <v>31</v>
      </c>
      <c r="K46" s="192" t="s">
        <v>143</v>
      </c>
      <c r="L46" s="61">
        <f t="shared" si="0"/>
        <v>0</v>
      </c>
      <c r="M46" s="61">
        <f t="shared" si="1"/>
        <v>0</v>
      </c>
      <c r="N46" s="61">
        <f t="shared" si="2"/>
        <v>0</v>
      </c>
      <c r="O46" s="61">
        <f t="shared" si="3"/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193">
        <v>1</v>
      </c>
      <c r="V46" s="193">
        <v>1</v>
      </c>
      <c r="W46" s="193"/>
      <c r="X46" s="193">
        <v>1</v>
      </c>
      <c r="Y46" s="193">
        <v>1</v>
      </c>
      <c r="Z46" s="28"/>
      <c r="AA46" s="193">
        <v>1</v>
      </c>
      <c r="AB46" s="193">
        <v>1</v>
      </c>
      <c r="AC46" s="194"/>
      <c r="AD46" s="193">
        <v>1</v>
      </c>
      <c r="AE46" s="193">
        <v>1</v>
      </c>
      <c r="AF46" s="28"/>
      <c r="AG46" s="192" t="s">
        <v>31</v>
      </c>
      <c r="AH46" s="26"/>
      <c r="AI46" s="26"/>
    </row>
    <row r="47" spans="1:35" ht="15">
      <c r="A47" s="26"/>
      <c r="B47" s="26"/>
      <c r="C47" s="26"/>
      <c r="D47" s="26"/>
      <c r="E47" s="26"/>
      <c r="F47" s="26"/>
      <c r="G47" s="26"/>
      <c r="H47" s="26"/>
      <c r="I47" s="26"/>
      <c r="J47" s="192" t="s">
        <v>30</v>
      </c>
      <c r="K47" s="192" t="s">
        <v>144</v>
      </c>
      <c r="L47" s="61">
        <f t="shared" si="0"/>
        <v>4.28853246419075</v>
      </c>
      <c r="M47" s="61">
        <f t="shared" si="1"/>
        <v>3.69112653181751</v>
      </c>
      <c r="N47" s="61">
        <f t="shared" si="2"/>
        <v>0</v>
      </c>
      <c r="O47" s="61">
        <f t="shared" si="3"/>
        <v>0</v>
      </c>
      <c r="P47" s="61">
        <v>0.085770649283815</v>
      </c>
      <c r="Q47" s="61">
        <v>0.0738225306363502</v>
      </c>
      <c r="R47" s="61">
        <v>0</v>
      </c>
      <c r="S47" s="61">
        <v>0</v>
      </c>
      <c r="T47" s="61">
        <v>50</v>
      </c>
      <c r="U47" s="193">
        <v>40618</v>
      </c>
      <c r="V47" s="193">
        <v>40695</v>
      </c>
      <c r="W47" s="193"/>
      <c r="X47" s="193">
        <v>40786</v>
      </c>
      <c r="Y47" s="195">
        <v>40856</v>
      </c>
      <c r="Z47" s="28"/>
      <c r="AA47" s="193">
        <v>1</v>
      </c>
      <c r="AB47" s="193">
        <v>1</v>
      </c>
      <c r="AC47" s="194"/>
      <c r="AD47" s="193">
        <v>1</v>
      </c>
      <c r="AE47" s="193">
        <v>1</v>
      </c>
      <c r="AF47" s="28"/>
      <c r="AG47" s="192" t="s">
        <v>30</v>
      </c>
      <c r="AH47" s="26"/>
      <c r="AI47" s="26"/>
    </row>
    <row r="48" spans="1:35" ht="15">
      <c r="A48" s="26"/>
      <c r="B48" s="26"/>
      <c r="C48" s="26"/>
      <c r="D48" s="26"/>
      <c r="E48" s="26"/>
      <c r="F48" s="26"/>
      <c r="G48" s="26"/>
      <c r="H48" s="26"/>
      <c r="I48" s="26"/>
      <c r="J48" s="192" t="s">
        <v>29</v>
      </c>
      <c r="K48" s="192" t="s">
        <v>145</v>
      </c>
      <c r="L48" s="61">
        <f t="shared" si="0"/>
        <v>0</v>
      </c>
      <c r="M48" s="61">
        <f t="shared" si="1"/>
        <v>0</v>
      </c>
      <c r="N48" s="61">
        <f t="shared" si="2"/>
        <v>0</v>
      </c>
      <c r="O48" s="61">
        <f t="shared" si="3"/>
        <v>0</v>
      </c>
      <c r="P48" s="61">
        <v>0</v>
      </c>
      <c r="Q48" s="61">
        <v>0</v>
      </c>
      <c r="R48" s="61">
        <v>0</v>
      </c>
      <c r="S48" s="61">
        <v>0</v>
      </c>
      <c r="T48" s="61">
        <v>6</v>
      </c>
      <c r="U48" s="193">
        <v>1</v>
      </c>
      <c r="V48" s="193">
        <v>1</v>
      </c>
      <c r="W48" s="193"/>
      <c r="X48" s="193">
        <v>1</v>
      </c>
      <c r="Y48" s="193">
        <v>1</v>
      </c>
      <c r="Z48" s="28"/>
      <c r="AA48" s="193">
        <v>1</v>
      </c>
      <c r="AB48" s="193">
        <v>1</v>
      </c>
      <c r="AC48" s="194"/>
      <c r="AD48" s="193">
        <v>1</v>
      </c>
      <c r="AE48" s="193">
        <v>1</v>
      </c>
      <c r="AF48" s="28"/>
      <c r="AG48" s="192" t="s">
        <v>29</v>
      </c>
      <c r="AH48" s="26"/>
      <c r="AI48" s="26"/>
    </row>
    <row r="49" spans="1:35" ht="15">
      <c r="A49" s="26"/>
      <c r="B49" s="26"/>
      <c r="C49" s="26"/>
      <c r="D49" s="26"/>
      <c r="E49" s="26"/>
      <c r="F49" s="26"/>
      <c r="G49" s="26"/>
      <c r="H49" s="26"/>
      <c r="I49" s="26"/>
      <c r="J49" s="205" t="s">
        <v>28</v>
      </c>
      <c r="K49" s="205" t="s">
        <v>146</v>
      </c>
      <c r="L49" s="61">
        <f t="shared" si="0"/>
        <v>2.2007042253521125</v>
      </c>
      <c r="M49" s="61">
        <f t="shared" si="1"/>
        <v>2.208480565371022</v>
      </c>
      <c r="N49" s="61">
        <f t="shared" si="2"/>
        <v>0</v>
      </c>
      <c r="O49" s="61">
        <f t="shared" si="3"/>
        <v>0</v>
      </c>
      <c r="P49" s="61">
        <v>0.0880281690140845</v>
      </c>
      <c r="Q49" s="61">
        <v>0.0883392226148409</v>
      </c>
      <c r="R49" s="61">
        <v>0</v>
      </c>
      <c r="S49" s="61">
        <v>0</v>
      </c>
      <c r="T49" s="61">
        <v>25</v>
      </c>
      <c r="U49" s="193">
        <v>40702</v>
      </c>
      <c r="V49" s="193">
        <v>40771</v>
      </c>
      <c r="W49" s="28"/>
      <c r="X49" s="193">
        <v>40702</v>
      </c>
      <c r="Y49" s="193">
        <v>40759</v>
      </c>
      <c r="Z49" s="28"/>
      <c r="AA49" s="193">
        <v>1</v>
      </c>
      <c r="AB49" s="193">
        <v>1</v>
      </c>
      <c r="AC49" s="194"/>
      <c r="AD49" s="193">
        <v>1</v>
      </c>
      <c r="AE49" s="193">
        <v>1</v>
      </c>
      <c r="AF49" s="28"/>
      <c r="AG49" s="205" t="s">
        <v>28</v>
      </c>
      <c r="AH49" s="26"/>
      <c r="AI49" s="26"/>
    </row>
    <row r="50" spans="1:35" ht="15">
      <c r="A50" s="26"/>
      <c r="B50" s="26"/>
      <c r="C50" s="26"/>
      <c r="D50" s="26"/>
      <c r="E50" s="26"/>
      <c r="F50" s="26"/>
      <c r="G50" s="26"/>
      <c r="H50" s="26"/>
      <c r="I50" s="26"/>
      <c r="J50" s="205" t="s">
        <v>27</v>
      </c>
      <c r="K50" s="205" t="s">
        <v>147</v>
      </c>
      <c r="L50" s="61">
        <f t="shared" si="0"/>
        <v>1.7292510080563703</v>
      </c>
      <c r="M50" s="61">
        <f t="shared" si="1"/>
        <v>0</v>
      </c>
      <c r="N50" s="61">
        <f t="shared" si="2"/>
        <v>0</v>
      </c>
      <c r="O50" s="61">
        <f t="shared" si="3"/>
        <v>0</v>
      </c>
      <c r="P50" s="61">
        <v>0.00080806121871793</v>
      </c>
      <c r="Q50" s="61">
        <v>0</v>
      </c>
      <c r="R50" s="61">
        <v>0</v>
      </c>
      <c r="S50" s="61">
        <v>0</v>
      </c>
      <c r="T50" s="61">
        <v>2140</v>
      </c>
      <c r="U50" s="193">
        <v>40699</v>
      </c>
      <c r="V50" s="193">
        <v>40774</v>
      </c>
      <c r="W50" s="193"/>
      <c r="X50" s="193">
        <v>1</v>
      </c>
      <c r="Y50" s="193">
        <v>1</v>
      </c>
      <c r="Z50" s="28"/>
      <c r="AA50" s="193">
        <v>1</v>
      </c>
      <c r="AB50" s="193">
        <v>1</v>
      </c>
      <c r="AC50" s="194"/>
      <c r="AD50" s="193">
        <v>1</v>
      </c>
      <c r="AE50" s="193">
        <v>1</v>
      </c>
      <c r="AF50" s="28"/>
      <c r="AG50" s="205" t="s">
        <v>27</v>
      </c>
      <c r="AH50" s="26"/>
      <c r="AI50" s="26"/>
    </row>
    <row r="51" spans="1:35" ht="15">
      <c r="A51" s="26"/>
      <c r="B51" s="26"/>
      <c r="C51" s="26"/>
      <c r="D51" s="26"/>
      <c r="E51" s="26"/>
      <c r="F51" s="26"/>
      <c r="G51" s="26"/>
      <c r="H51" s="26"/>
      <c r="I51" s="26"/>
      <c r="J51" s="205" t="s">
        <v>26</v>
      </c>
      <c r="K51" s="205" t="s">
        <v>148</v>
      </c>
      <c r="L51" s="61">
        <f t="shared" si="0"/>
        <v>3.141492837396325</v>
      </c>
      <c r="M51" s="61">
        <f t="shared" si="1"/>
        <v>3.077680659854725</v>
      </c>
      <c r="N51" s="61">
        <f t="shared" si="2"/>
        <v>0</v>
      </c>
      <c r="O51" s="61">
        <f t="shared" si="3"/>
        <v>0</v>
      </c>
      <c r="P51" s="61">
        <v>0.125659713495853</v>
      </c>
      <c r="Q51" s="61">
        <v>0.123107226394189</v>
      </c>
      <c r="R51" s="61">
        <v>0</v>
      </c>
      <c r="S51" s="61">
        <v>0</v>
      </c>
      <c r="T51" s="61">
        <v>25</v>
      </c>
      <c r="U51" s="193">
        <v>40618</v>
      </c>
      <c r="V51" s="193">
        <v>40688</v>
      </c>
      <c r="W51" s="193"/>
      <c r="X51" s="193">
        <v>40800</v>
      </c>
      <c r="Y51" s="193">
        <v>40864</v>
      </c>
      <c r="Z51" s="28"/>
      <c r="AA51" s="193">
        <v>1</v>
      </c>
      <c r="AB51" s="193">
        <v>1</v>
      </c>
      <c r="AC51" s="194"/>
      <c r="AD51" s="193">
        <v>1</v>
      </c>
      <c r="AE51" s="193">
        <v>1</v>
      </c>
      <c r="AF51" s="28"/>
      <c r="AG51" s="205" t="s">
        <v>26</v>
      </c>
      <c r="AH51" s="26"/>
      <c r="AI51" s="26"/>
    </row>
    <row r="52" spans="1:35" ht="15">
      <c r="A52" s="26"/>
      <c r="B52" s="26"/>
      <c r="C52" s="26"/>
      <c r="D52" s="26"/>
      <c r="E52" s="26"/>
      <c r="F52" s="26"/>
      <c r="G52" s="26"/>
      <c r="H52" s="26"/>
      <c r="I52" s="26"/>
      <c r="J52" s="205" t="s">
        <v>25</v>
      </c>
      <c r="K52" s="192" t="s">
        <v>149</v>
      </c>
      <c r="L52" s="208">
        <f t="shared" si="0"/>
        <v>3.115942028985506</v>
      </c>
      <c r="M52" s="61">
        <f t="shared" si="1"/>
        <v>0</v>
      </c>
      <c r="N52" s="61">
        <f t="shared" si="2"/>
        <v>0</v>
      </c>
      <c r="O52" s="61">
        <f t="shared" si="3"/>
        <v>0</v>
      </c>
      <c r="P52" s="61">
        <v>0.036231884057971</v>
      </c>
      <c r="Q52" s="61">
        <v>0</v>
      </c>
      <c r="R52" s="61">
        <v>0</v>
      </c>
      <c r="S52" s="61">
        <v>0</v>
      </c>
      <c r="T52" s="61">
        <v>86</v>
      </c>
      <c r="U52" s="193">
        <v>40699</v>
      </c>
      <c r="V52" s="193">
        <v>40767</v>
      </c>
      <c r="W52" s="193"/>
      <c r="X52" s="193">
        <v>1</v>
      </c>
      <c r="Y52" s="193">
        <v>1</v>
      </c>
      <c r="Z52" s="28"/>
      <c r="AA52" s="193">
        <v>1</v>
      </c>
      <c r="AB52" s="193">
        <v>1</v>
      </c>
      <c r="AC52" s="194"/>
      <c r="AD52" s="193">
        <v>1</v>
      </c>
      <c r="AE52" s="193">
        <v>1</v>
      </c>
      <c r="AF52" s="28"/>
      <c r="AG52" s="192" t="s">
        <v>25</v>
      </c>
      <c r="AH52" s="26"/>
      <c r="AI52" s="26"/>
    </row>
    <row r="53" spans="1:35" ht="15">
      <c r="A53" s="26"/>
      <c r="B53" s="26"/>
      <c r="C53" s="26"/>
      <c r="D53" s="26"/>
      <c r="E53" s="26"/>
      <c r="F53" s="26"/>
      <c r="G53" s="26"/>
      <c r="H53" s="26"/>
      <c r="I53" s="26"/>
      <c r="J53" s="205" t="s">
        <v>24</v>
      </c>
      <c r="K53" s="192" t="s">
        <v>150</v>
      </c>
      <c r="L53" s="61">
        <f t="shared" si="0"/>
        <v>3.729116945107375</v>
      </c>
      <c r="M53" s="61">
        <f t="shared" si="1"/>
        <v>3.1701749936596504</v>
      </c>
      <c r="N53" s="61">
        <f t="shared" si="2"/>
        <v>0</v>
      </c>
      <c r="O53" s="61">
        <f t="shared" si="3"/>
        <v>0</v>
      </c>
      <c r="P53" s="61">
        <v>0.149164677804295</v>
      </c>
      <c r="Q53" s="61">
        <v>0.126806999746386</v>
      </c>
      <c r="R53" s="61">
        <v>0</v>
      </c>
      <c r="S53" s="61">
        <v>0</v>
      </c>
      <c r="T53" s="61">
        <v>25</v>
      </c>
      <c r="U53" s="193">
        <v>40592</v>
      </c>
      <c r="V53" s="193">
        <v>40647</v>
      </c>
      <c r="W53" s="28"/>
      <c r="X53" s="193">
        <v>40780</v>
      </c>
      <c r="Y53" s="193">
        <v>40835</v>
      </c>
      <c r="Z53" s="28"/>
      <c r="AA53" s="193">
        <v>1</v>
      </c>
      <c r="AB53" s="193">
        <v>1</v>
      </c>
      <c r="AC53" s="194"/>
      <c r="AD53" s="193">
        <v>1</v>
      </c>
      <c r="AE53" s="193">
        <v>1</v>
      </c>
      <c r="AF53" s="28"/>
      <c r="AG53" s="192" t="s">
        <v>24</v>
      </c>
      <c r="AH53" s="26"/>
      <c r="AI53" s="26"/>
    </row>
    <row r="54" spans="1:35" ht="15">
      <c r="A54" s="26"/>
      <c r="B54" s="26"/>
      <c r="C54" s="26"/>
      <c r="D54" s="26"/>
      <c r="E54" s="26"/>
      <c r="F54" s="26"/>
      <c r="G54" s="26"/>
      <c r="H54" s="26"/>
      <c r="I54" s="26"/>
      <c r="J54" s="205" t="s">
        <v>23</v>
      </c>
      <c r="K54" s="192" t="s">
        <v>151</v>
      </c>
      <c r="L54" s="61">
        <f t="shared" si="0"/>
        <v>1.580135440180584</v>
      </c>
      <c r="M54" s="61">
        <f t="shared" si="1"/>
        <v>1.5548645046645935</v>
      </c>
      <c r="N54" s="61">
        <f t="shared" si="2"/>
        <v>1.532399299474603</v>
      </c>
      <c r="O54" s="61">
        <f t="shared" si="3"/>
        <v>0</v>
      </c>
      <c r="P54" s="61">
        <v>0.0451467268623024</v>
      </c>
      <c r="Q54" s="61">
        <v>0.0444247001332741</v>
      </c>
      <c r="R54" s="61">
        <v>0.0437828371278458</v>
      </c>
      <c r="S54" s="61">
        <v>0</v>
      </c>
      <c r="T54" s="61">
        <v>35</v>
      </c>
      <c r="U54" s="193">
        <v>40555</v>
      </c>
      <c r="V54" s="193">
        <v>40634</v>
      </c>
      <c r="W54" s="28"/>
      <c r="X54" s="193">
        <v>40674</v>
      </c>
      <c r="Y54" s="193">
        <v>40753</v>
      </c>
      <c r="Z54" s="28"/>
      <c r="AA54" s="193">
        <v>40786</v>
      </c>
      <c r="AB54" s="193">
        <v>40865</v>
      </c>
      <c r="AC54" s="209"/>
      <c r="AD54" s="193">
        <v>1</v>
      </c>
      <c r="AE54" s="193">
        <v>1</v>
      </c>
      <c r="AF54" s="28"/>
      <c r="AG54" s="192" t="s">
        <v>23</v>
      </c>
      <c r="AH54" s="26"/>
      <c r="AI54" s="26"/>
    </row>
    <row r="55" spans="1:35" ht="15">
      <c r="A55" s="26"/>
      <c r="B55" s="26"/>
      <c r="C55" s="26"/>
      <c r="D55" s="26"/>
      <c r="E55" s="26"/>
      <c r="F55" s="26"/>
      <c r="G55" s="26"/>
      <c r="H55" s="26"/>
      <c r="I55" s="26"/>
      <c r="J55" s="205" t="s">
        <v>22</v>
      </c>
      <c r="K55" s="192" t="s">
        <v>152</v>
      </c>
      <c r="L55" s="61">
        <f t="shared" si="0"/>
        <v>0</v>
      </c>
      <c r="M55" s="61">
        <f t="shared" si="1"/>
        <v>0</v>
      </c>
      <c r="N55" s="61">
        <f t="shared" si="2"/>
        <v>0</v>
      </c>
      <c r="O55" s="61">
        <f t="shared" si="3"/>
        <v>0</v>
      </c>
      <c r="P55" s="61">
        <v>0</v>
      </c>
      <c r="Q55" s="61">
        <v>0</v>
      </c>
      <c r="R55" s="61">
        <v>0</v>
      </c>
      <c r="S55" s="61">
        <v>0</v>
      </c>
      <c r="T55" s="61">
        <v>1500</v>
      </c>
      <c r="U55" s="193">
        <v>1</v>
      </c>
      <c r="V55" s="193">
        <v>1</v>
      </c>
      <c r="W55" s="28"/>
      <c r="X55" s="193">
        <v>1</v>
      </c>
      <c r="Y55" s="193">
        <v>1</v>
      </c>
      <c r="Z55" s="28"/>
      <c r="AA55" s="193">
        <v>1</v>
      </c>
      <c r="AB55" s="193">
        <v>1</v>
      </c>
      <c r="AC55" s="194"/>
      <c r="AD55" s="193">
        <v>1</v>
      </c>
      <c r="AE55" s="193">
        <v>1</v>
      </c>
      <c r="AF55" s="28"/>
      <c r="AG55" s="192" t="s">
        <v>22</v>
      </c>
      <c r="AH55" s="26"/>
      <c r="AI55" s="26"/>
    </row>
    <row r="56" spans="1:35" ht="15">
      <c r="A56" s="26"/>
      <c r="B56" s="26"/>
      <c r="C56" s="26"/>
      <c r="D56" s="26"/>
      <c r="E56" s="26"/>
      <c r="F56" s="26"/>
      <c r="G56" s="26"/>
      <c r="H56" s="26"/>
      <c r="I56" s="26"/>
      <c r="J56" s="192" t="s">
        <v>21</v>
      </c>
      <c r="K56" s="192" t="s">
        <v>153</v>
      </c>
      <c r="L56" s="61">
        <f t="shared" si="0"/>
        <v>3</v>
      </c>
      <c r="M56" s="61">
        <f t="shared" si="1"/>
        <v>3</v>
      </c>
      <c r="N56" s="61">
        <f t="shared" si="2"/>
        <v>3</v>
      </c>
      <c r="O56" s="61">
        <f t="shared" si="3"/>
        <v>0</v>
      </c>
      <c r="P56" s="61">
        <v>1</v>
      </c>
      <c r="Q56" s="61">
        <v>1</v>
      </c>
      <c r="R56" s="61">
        <v>1</v>
      </c>
      <c r="S56" s="61">
        <v>0</v>
      </c>
      <c r="T56" s="61">
        <v>3</v>
      </c>
      <c r="U56" s="193">
        <v>40555</v>
      </c>
      <c r="V56" s="193">
        <v>40619</v>
      </c>
      <c r="W56" s="28"/>
      <c r="X56" s="193">
        <v>40660</v>
      </c>
      <c r="Y56" s="193">
        <v>40724</v>
      </c>
      <c r="Z56" s="28"/>
      <c r="AA56" s="193">
        <v>40772</v>
      </c>
      <c r="AB56" s="193">
        <v>40836</v>
      </c>
      <c r="AC56" s="194"/>
      <c r="AD56" s="193">
        <v>1</v>
      </c>
      <c r="AE56" s="193">
        <v>1</v>
      </c>
      <c r="AF56" s="28"/>
      <c r="AG56" s="192" t="s">
        <v>21</v>
      </c>
      <c r="AH56" s="26"/>
      <c r="AI56" s="26"/>
    </row>
    <row r="57" spans="1:35" ht="15">
      <c r="A57" s="26"/>
      <c r="B57" s="26"/>
      <c r="C57" s="26"/>
      <c r="D57" s="26"/>
      <c r="E57" s="26"/>
      <c r="F57" s="26"/>
      <c r="G57" s="26"/>
      <c r="H57" s="26"/>
      <c r="I57" s="26"/>
      <c r="J57" s="192" t="s">
        <v>20</v>
      </c>
      <c r="K57" s="192" t="s">
        <v>154</v>
      </c>
      <c r="L57" s="61">
        <f t="shared" si="0"/>
        <v>4.95049504950494</v>
      </c>
      <c r="M57" s="61">
        <f t="shared" si="1"/>
        <v>5.208333333333321</v>
      </c>
      <c r="N57" s="61">
        <f t="shared" si="2"/>
        <v>0</v>
      </c>
      <c r="O57" s="61">
        <f t="shared" si="3"/>
        <v>0</v>
      </c>
      <c r="P57" s="61">
        <v>0.000247524752475247</v>
      </c>
      <c r="Q57" s="61">
        <v>0.000260416666666666</v>
      </c>
      <c r="R57" s="61">
        <v>0</v>
      </c>
      <c r="S57" s="61">
        <v>0</v>
      </c>
      <c r="T57" s="61">
        <v>20000</v>
      </c>
      <c r="U57" s="193">
        <v>40576</v>
      </c>
      <c r="V57" s="193">
        <v>40647</v>
      </c>
      <c r="W57" s="193"/>
      <c r="X57" s="193">
        <v>40689</v>
      </c>
      <c r="Y57" s="193">
        <v>40759</v>
      </c>
      <c r="Z57" s="28"/>
      <c r="AA57" s="193">
        <v>1</v>
      </c>
      <c r="AB57" s="193">
        <v>1</v>
      </c>
      <c r="AC57" s="194"/>
      <c r="AD57" s="193">
        <v>1</v>
      </c>
      <c r="AE57" s="193">
        <v>1</v>
      </c>
      <c r="AF57" s="28"/>
      <c r="AG57" s="192" t="s">
        <v>20</v>
      </c>
      <c r="AH57" s="26"/>
      <c r="AI57" s="26"/>
    </row>
    <row r="58" spans="1:35" ht="15">
      <c r="A58" s="26"/>
      <c r="B58" s="26"/>
      <c r="C58" s="26"/>
      <c r="D58" s="26"/>
      <c r="E58" s="26"/>
      <c r="F58" s="26"/>
      <c r="G58" s="26"/>
      <c r="H58" s="26"/>
      <c r="I58" s="26"/>
      <c r="J58" s="192" t="s">
        <v>19</v>
      </c>
      <c r="K58" s="192" t="s">
        <v>155</v>
      </c>
      <c r="L58" s="61">
        <f t="shared" si="0"/>
        <v>2.909090909090904</v>
      </c>
      <c r="M58" s="61">
        <f t="shared" si="1"/>
        <v>2.96296296296296</v>
      </c>
      <c r="N58" s="61">
        <f t="shared" si="2"/>
        <v>0</v>
      </c>
      <c r="O58" s="61">
        <f t="shared" si="3"/>
        <v>0</v>
      </c>
      <c r="P58" s="61">
        <v>0.363636363636363</v>
      </c>
      <c r="Q58" s="61">
        <v>0.37037037037037</v>
      </c>
      <c r="R58" s="61">
        <v>0</v>
      </c>
      <c r="S58" s="61">
        <v>0</v>
      </c>
      <c r="T58" s="61">
        <v>8</v>
      </c>
      <c r="U58" s="193">
        <v>40705</v>
      </c>
      <c r="V58" s="193">
        <v>40774</v>
      </c>
      <c r="W58" s="193"/>
      <c r="X58" s="193">
        <v>40803</v>
      </c>
      <c r="Y58" s="193">
        <v>40872</v>
      </c>
      <c r="Z58" s="28"/>
      <c r="AA58" s="193">
        <v>1</v>
      </c>
      <c r="AB58" s="193">
        <v>1</v>
      </c>
      <c r="AC58" s="194"/>
      <c r="AD58" s="193">
        <v>1</v>
      </c>
      <c r="AE58" s="193">
        <v>1</v>
      </c>
      <c r="AF58" s="28"/>
      <c r="AG58" s="192" t="s">
        <v>19</v>
      </c>
      <c r="AH58" s="26"/>
      <c r="AI58" s="26"/>
    </row>
    <row r="59" spans="1:35" ht="15">
      <c r="A59" s="26"/>
      <c r="B59" s="26"/>
      <c r="C59" s="26"/>
      <c r="D59" s="26"/>
      <c r="E59" s="26"/>
      <c r="F59" s="26"/>
      <c r="G59" s="26"/>
      <c r="H59" s="26"/>
      <c r="I59" s="26"/>
      <c r="J59" s="192" t="s">
        <v>18</v>
      </c>
      <c r="K59" s="205" t="s">
        <v>156</v>
      </c>
      <c r="L59" s="61">
        <f t="shared" si="0"/>
        <v>2.002355712603057</v>
      </c>
      <c r="M59" s="61">
        <f t="shared" si="1"/>
        <v>0</v>
      </c>
      <c r="N59" s="61">
        <f t="shared" si="2"/>
        <v>0</v>
      </c>
      <c r="O59" s="61">
        <f t="shared" si="3"/>
        <v>0</v>
      </c>
      <c r="P59" s="61">
        <v>0.0235571260306242</v>
      </c>
      <c r="Q59" s="61">
        <v>0</v>
      </c>
      <c r="R59" s="61">
        <v>0</v>
      </c>
      <c r="S59" s="61">
        <v>0</v>
      </c>
      <c r="T59" s="61">
        <v>85</v>
      </c>
      <c r="U59" s="193">
        <v>40727</v>
      </c>
      <c r="V59" s="195">
        <v>40802</v>
      </c>
      <c r="W59" s="28"/>
      <c r="X59" s="193">
        <v>1</v>
      </c>
      <c r="Y59" s="193">
        <v>1</v>
      </c>
      <c r="Z59" s="28"/>
      <c r="AA59" s="193">
        <v>1</v>
      </c>
      <c r="AB59" s="193">
        <v>1</v>
      </c>
      <c r="AC59" s="194"/>
      <c r="AD59" s="193">
        <v>1</v>
      </c>
      <c r="AE59" s="193">
        <v>1</v>
      </c>
      <c r="AF59" s="28"/>
      <c r="AG59" s="205" t="s">
        <v>18</v>
      </c>
      <c r="AH59" s="26"/>
      <c r="AI59" s="26"/>
    </row>
    <row r="60" spans="1:35" ht="15">
      <c r="A60" s="26"/>
      <c r="B60" s="26"/>
      <c r="C60" s="26"/>
      <c r="D60" s="26"/>
      <c r="E60" s="26"/>
      <c r="F60" s="26"/>
      <c r="G60" s="26"/>
      <c r="H60" s="26"/>
      <c r="I60" s="26"/>
      <c r="J60" s="192" t="s">
        <v>17</v>
      </c>
      <c r="K60" s="192" t="s">
        <v>157</v>
      </c>
      <c r="L60" s="61">
        <f t="shared" si="0"/>
        <v>0.7072087461564741</v>
      </c>
      <c r="M60" s="61">
        <f t="shared" si="1"/>
        <v>0</v>
      </c>
      <c r="N60" s="61">
        <f t="shared" si="2"/>
        <v>0</v>
      </c>
      <c r="O60" s="61">
        <f t="shared" si="3"/>
        <v>0</v>
      </c>
      <c r="P60" s="61">
        <v>0.341646737273659</v>
      </c>
      <c r="Q60" s="61">
        <v>0</v>
      </c>
      <c r="R60" s="61">
        <v>0</v>
      </c>
      <c r="S60" s="61">
        <v>0</v>
      </c>
      <c r="T60" s="61">
        <v>2.07</v>
      </c>
      <c r="U60" s="193">
        <v>40661</v>
      </c>
      <c r="V60" s="193">
        <v>40731</v>
      </c>
      <c r="W60" s="193"/>
      <c r="X60" s="193">
        <v>1</v>
      </c>
      <c r="Y60" s="193">
        <v>1</v>
      </c>
      <c r="Z60" s="193"/>
      <c r="AA60" s="193">
        <v>1</v>
      </c>
      <c r="AB60" s="193">
        <v>1</v>
      </c>
      <c r="AC60" s="210"/>
      <c r="AD60" s="193">
        <v>1</v>
      </c>
      <c r="AE60" s="193">
        <v>1</v>
      </c>
      <c r="AF60" s="33"/>
      <c r="AG60" s="192" t="s">
        <v>17</v>
      </c>
      <c r="AH60" s="26"/>
      <c r="AI60" s="26"/>
    </row>
    <row r="61" spans="1:35" ht="15">
      <c r="A61" s="26"/>
      <c r="B61" s="26"/>
      <c r="C61" s="26"/>
      <c r="D61" s="26"/>
      <c r="E61" s="26"/>
      <c r="F61" s="26"/>
      <c r="G61" s="26"/>
      <c r="H61" s="26"/>
      <c r="I61" s="26"/>
      <c r="J61" s="192" t="s">
        <v>16</v>
      </c>
      <c r="K61" s="192" t="s">
        <v>158</v>
      </c>
      <c r="L61" s="61">
        <f t="shared" si="0"/>
        <v>4.15178942124055</v>
      </c>
      <c r="M61" s="61">
        <f t="shared" si="1"/>
        <v>0</v>
      </c>
      <c r="N61" s="61">
        <f t="shared" si="2"/>
        <v>0</v>
      </c>
      <c r="O61" s="61">
        <f t="shared" si="3"/>
        <v>0</v>
      </c>
      <c r="P61" s="61">
        <v>0.00166071576849622</v>
      </c>
      <c r="Q61" s="61">
        <v>0</v>
      </c>
      <c r="R61" s="61">
        <v>0</v>
      </c>
      <c r="S61" s="61">
        <v>0</v>
      </c>
      <c r="T61" s="61">
        <v>2500</v>
      </c>
      <c r="U61" s="193">
        <v>40669</v>
      </c>
      <c r="V61" s="193">
        <v>40737</v>
      </c>
      <c r="W61" s="193"/>
      <c r="X61" s="193">
        <v>1</v>
      </c>
      <c r="Y61" s="193">
        <v>1</v>
      </c>
      <c r="Z61" s="193"/>
      <c r="AA61" s="193">
        <v>1</v>
      </c>
      <c r="AB61" s="193">
        <v>1</v>
      </c>
      <c r="AC61" s="210"/>
      <c r="AD61" s="193">
        <v>1</v>
      </c>
      <c r="AE61" s="193">
        <v>1</v>
      </c>
      <c r="AF61" s="33"/>
      <c r="AG61" s="192" t="s">
        <v>16</v>
      </c>
      <c r="AH61" s="26"/>
      <c r="AI61" s="26"/>
    </row>
    <row r="62" spans="1:35" ht="15">
      <c r="A62" s="26"/>
      <c r="B62" s="26"/>
      <c r="C62" s="26"/>
      <c r="D62" s="26"/>
      <c r="E62" s="26"/>
      <c r="F62" s="26"/>
      <c r="G62" s="26"/>
      <c r="H62" s="26"/>
      <c r="I62" s="26"/>
      <c r="J62" s="192" t="s">
        <v>15</v>
      </c>
      <c r="K62" s="192" t="s">
        <v>159</v>
      </c>
      <c r="L62" s="61">
        <f t="shared" si="0"/>
        <v>0</v>
      </c>
      <c r="M62" s="61">
        <f t="shared" si="1"/>
        <v>0</v>
      </c>
      <c r="N62" s="61">
        <f t="shared" si="2"/>
        <v>0</v>
      </c>
      <c r="O62" s="61">
        <f t="shared" si="3"/>
        <v>0</v>
      </c>
      <c r="P62" s="61">
        <v>0</v>
      </c>
      <c r="Q62" s="61">
        <v>0</v>
      </c>
      <c r="R62" s="61">
        <v>0</v>
      </c>
      <c r="S62" s="61">
        <v>0</v>
      </c>
      <c r="T62" s="61">
        <v>5</v>
      </c>
      <c r="U62" s="193">
        <v>1</v>
      </c>
      <c r="V62" s="193">
        <v>1</v>
      </c>
      <c r="W62" s="193"/>
      <c r="X62" s="193">
        <v>1</v>
      </c>
      <c r="Y62" s="193">
        <v>1</v>
      </c>
      <c r="Z62" s="193"/>
      <c r="AA62" s="193">
        <v>1</v>
      </c>
      <c r="AB62" s="193">
        <v>1</v>
      </c>
      <c r="AC62" s="210"/>
      <c r="AD62" s="193">
        <v>1</v>
      </c>
      <c r="AE62" s="193">
        <v>1</v>
      </c>
      <c r="AF62" s="33"/>
      <c r="AG62" s="192" t="s">
        <v>15</v>
      </c>
      <c r="AH62" s="26"/>
      <c r="AI62" s="26"/>
    </row>
    <row r="63" spans="1:35" ht="15">
      <c r="A63" s="26"/>
      <c r="B63" s="26"/>
      <c r="C63" s="26"/>
      <c r="D63" s="26"/>
      <c r="E63" s="26"/>
      <c r="F63" s="26"/>
      <c r="G63" s="26"/>
      <c r="H63" s="26"/>
      <c r="I63" s="26"/>
      <c r="J63" s="192" t="s">
        <v>14</v>
      </c>
      <c r="K63" s="192" t="s">
        <v>160</v>
      </c>
      <c r="L63" s="61">
        <f t="shared" si="0"/>
        <v>2.26111337222448</v>
      </c>
      <c r="M63" s="61">
        <f t="shared" si="1"/>
        <v>2.1583820767952298</v>
      </c>
      <c r="N63" s="61">
        <f t="shared" si="2"/>
        <v>2.10256302432665</v>
      </c>
      <c r="O63" s="61">
        <f t="shared" si="3"/>
        <v>0</v>
      </c>
      <c r="P63" s="61">
        <v>0.00226111337222448</v>
      </c>
      <c r="Q63" s="61">
        <v>0.00215838207679523</v>
      </c>
      <c r="R63" s="61">
        <v>0.00210256302432665</v>
      </c>
      <c r="S63" s="61">
        <v>0</v>
      </c>
      <c r="T63" s="61">
        <v>1000</v>
      </c>
      <c r="U63" s="193">
        <v>40611</v>
      </c>
      <c r="V63" s="193">
        <v>40676</v>
      </c>
      <c r="W63" s="193"/>
      <c r="X63" s="193">
        <v>40709</v>
      </c>
      <c r="Y63" s="193">
        <v>40770</v>
      </c>
      <c r="Z63" s="193"/>
      <c r="AA63" s="193">
        <v>40786</v>
      </c>
      <c r="AB63" s="195">
        <v>40852</v>
      </c>
      <c r="AC63" s="210"/>
      <c r="AD63" s="193">
        <v>1</v>
      </c>
      <c r="AE63" s="193">
        <v>1</v>
      </c>
      <c r="AF63" s="33"/>
      <c r="AG63" s="192" t="s">
        <v>14</v>
      </c>
      <c r="AH63" s="26"/>
      <c r="AI63" s="26"/>
    </row>
    <row r="64" spans="1:35" ht="15">
      <c r="A64" s="26"/>
      <c r="B64" s="26"/>
      <c r="C64" s="26"/>
      <c r="D64" s="26"/>
      <c r="E64" s="26"/>
      <c r="F64" s="26"/>
      <c r="G64" s="26"/>
      <c r="H64" s="26"/>
      <c r="I64" s="26"/>
      <c r="J64" s="192" t="s">
        <v>13</v>
      </c>
      <c r="K64" s="192" t="s">
        <v>161</v>
      </c>
      <c r="L64" s="61">
        <f t="shared" si="0"/>
        <v>2.29832222477591</v>
      </c>
      <c r="M64" s="61">
        <f t="shared" si="1"/>
        <v>0</v>
      </c>
      <c r="N64" s="61">
        <f t="shared" si="2"/>
        <v>0</v>
      </c>
      <c r="O64" s="61">
        <f t="shared" si="3"/>
        <v>0</v>
      </c>
      <c r="P64" s="61">
        <v>0.000229832222477591</v>
      </c>
      <c r="Q64" s="61">
        <v>0</v>
      </c>
      <c r="R64" s="61">
        <v>0</v>
      </c>
      <c r="S64" s="61">
        <v>0</v>
      </c>
      <c r="T64" s="61">
        <v>10000</v>
      </c>
      <c r="U64" s="193">
        <v>40696</v>
      </c>
      <c r="V64" s="193">
        <v>40767</v>
      </c>
      <c r="W64" s="33"/>
      <c r="X64" s="193">
        <v>1</v>
      </c>
      <c r="Y64" s="193">
        <v>1</v>
      </c>
      <c r="Z64" s="33"/>
      <c r="AA64" s="193">
        <v>1</v>
      </c>
      <c r="AB64" s="193">
        <v>1</v>
      </c>
      <c r="AC64" s="210"/>
      <c r="AD64" s="193">
        <v>1</v>
      </c>
      <c r="AE64" s="193">
        <v>1</v>
      </c>
      <c r="AF64" s="33"/>
      <c r="AG64" s="192" t="s">
        <v>13</v>
      </c>
      <c r="AH64" s="26"/>
      <c r="AI64" s="26"/>
    </row>
    <row r="65" spans="1:35" ht="15">
      <c r="A65" s="26"/>
      <c r="B65" s="26"/>
      <c r="C65" s="26"/>
      <c r="D65" s="26"/>
      <c r="E65" s="26"/>
      <c r="F65" s="26"/>
      <c r="G65" s="26"/>
      <c r="H65" s="26"/>
      <c r="I65" s="26"/>
      <c r="J65" s="192" t="s">
        <v>12</v>
      </c>
      <c r="K65" s="192" t="s">
        <v>162</v>
      </c>
      <c r="L65" s="61">
        <f t="shared" si="0"/>
        <v>2.8256569652444004</v>
      </c>
      <c r="M65" s="61">
        <f t="shared" si="1"/>
        <v>2.85795941697626</v>
      </c>
      <c r="N65" s="61">
        <f t="shared" si="2"/>
        <v>0</v>
      </c>
      <c r="O65" s="61">
        <f t="shared" si="3"/>
        <v>0</v>
      </c>
      <c r="P65" s="61">
        <v>0.14128284826222</v>
      </c>
      <c r="Q65" s="61">
        <v>0.142897970848813</v>
      </c>
      <c r="R65" s="61">
        <v>0</v>
      </c>
      <c r="S65" s="61">
        <v>0</v>
      </c>
      <c r="T65" s="61">
        <v>20</v>
      </c>
      <c r="U65" s="193">
        <v>40569</v>
      </c>
      <c r="V65" s="193">
        <v>40626</v>
      </c>
      <c r="W65" s="33"/>
      <c r="X65" s="193">
        <v>40730</v>
      </c>
      <c r="Y65" s="193">
        <v>40794</v>
      </c>
      <c r="Z65" s="33"/>
      <c r="AA65" s="193">
        <v>1</v>
      </c>
      <c r="AB65" s="193">
        <v>1</v>
      </c>
      <c r="AC65" s="210"/>
      <c r="AD65" s="193">
        <v>1</v>
      </c>
      <c r="AE65" s="193">
        <v>1</v>
      </c>
      <c r="AF65" s="33"/>
      <c r="AG65" s="192" t="s">
        <v>12</v>
      </c>
      <c r="AH65" s="26"/>
      <c r="AI65" s="26"/>
    </row>
    <row r="66" spans="1:35" ht="15">
      <c r="A66" s="26"/>
      <c r="B66" s="26"/>
      <c r="C66" s="26"/>
      <c r="D66" s="26"/>
      <c r="E66" s="26"/>
      <c r="F66" s="26"/>
      <c r="G66" s="26"/>
      <c r="H66" s="26"/>
      <c r="I66" s="26"/>
      <c r="J66" s="192" t="s">
        <v>11</v>
      </c>
      <c r="K66" s="192" t="s">
        <v>163</v>
      </c>
      <c r="L66" s="61">
        <f t="shared" si="0"/>
        <v>1.4925373134328352</v>
      </c>
      <c r="M66" s="61">
        <f t="shared" si="1"/>
        <v>0</v>
      </c>
      <c r="N66" s="61">
        <f t="shared" si="2"/>
        <v>0</v>
      </c>
      <c r="O66" s="61">
        <f t="shared" si="3"/>
        <v>0</v>
      </c>
      <c r="P66" s="61">
        <v>0.298507462686567</v>
      </c>
      <c r="Q66" s="61">
        <v>0</v>
      </c>
      <c r="R66" s="61">
        <v>0</v>
      </c>
      <c r="S66" s="61">
        <v>0</v>
      </c>
      <c r="T66" s="61">
        <v>5</v>
      </c>
      <c r="U66" s="193">
        <v>40667</v>
      </c>
      <c r="V66" s="193">
        <v>40737</v>
      </c>
      <c r="W66" s="33"/>
      <c r="X66" s="193">
        <v>1</v>
      </c>
      <c r="Y66" s="193">
        <v>1</v>
      </c>
      <c r="Z66" s="33"/>
      <c r="AA66" s="193">
        <v>1</v>
      </c>
      <c r="AB66" s="193">
        <v>1</v>
      </c>
      <c r="AC66" s="210"/>
      <c r="AD66" s="193">
        <v>1</v>
      </c>
      <c r="AE66" s="193">
        <v>1</v>
      </c>
      <c r="AF66" s="33"/>
      <c r="AG66" s="192" t="s">
        <v>11</v>
      </c>
      <c r="AH66" s="26"/>
      <c r="AI66" s="26"/>
    </row>
    <row r="67" spans="1:35" ht="15">
      <c r="A67" s="26"/>
      <c r="B67" s="26"/>
      <c r="C67" s="26"/>
      <c r="D67" s="26"/>
      <c r="E67" s="26"/>
      <c r="F67" s="26"/>
      <c r="G67" s="26"/>
      <c r="H67" s="26"/>
      <c r="I67" s="26"/>
      <c r="J67" s="192" t="s">
        <v>10</v>
      </c>
      <c r="K67" s="192" t="s">
        <v>164</v>
      </c>
      <c r="L67" s="61">
        <f t="shared" si="0"/>
        <v>3.129380841121483</v>
      </c>
      <c r="M67" s="61">
        <f t="shared" si="1"/>
        <v>0</v>
      </c>
      <c r="N67" s="61">
        <f t="shared" si="2"/>
        <v>0</v>
      </c>
      <c r="O67" s="61">
        <f t="shared" si="3"/>
        <v>0</v>
      </c>
      <c r="P67" s="61">
        <v>0.146028037383177</v>
      </c>
      <c r="Q67" s="61">
        <v>0</v>
      </c>
      <c r="R67" s="61">
        <v>0</v>
      </c>
      <c r="S67" s="61">
        <v>0</v>
      </c>
      <c r="T67" s="61">
        <v>21.43</v>
      </c>
      <c r="U67" s="193">
        <v>40703</v>
      </c>
      <c r="V67" s="193">
        <v>40764</v>
      </c>
      <c r="W67" s="33"/>
      <c r="X67" s="193">
        <v>1</v>
      </c>
      <c r="Y67" s="193">
        <v>1</v>
      </c>
      <c r="Z67" s="33"/>
      <c r="AA67" s="193">
        <v>1</v>
      </c>
      <c r="AB67" s="193">
        <v>1</v>
      </c>
      <c r="AC67" s="210"/>
      <c r="AD67" s="193">
        <v>1</v>
      </c>
      <c r="AE67" s="193">
        <v>1</v>
      </c>
      <c r="AF67" s="33"/>
      <c r="AG67" s="192" t="s">
        <v>10</v>
      </c>
      <c r="AH67" s="26"/>
      <c r="AI67" s="26"/>
    </row>
    <row r="68" spans="1:35" ht="15">
      <c r="A68" s="26"/>
      <c r="B68" s="26"/>
      <c r="C68" s="26"/>
      <c r="D68" s="26"/>
      <c r="E68" s="26"/>
      <c r="F68" s="26"/>
      <c r="G68" s="26"/>
      <c r="H68" s="26"/>
      <c r="I68" s="26"/>
      <c r="J68" s="192" t="s">
        <v>9</v>
      </c>
      <c r="K68" s="192" t="s">
        <v>165</v>
      </c>
      <c r="L68" s="61">
        <f t="shared" si="0"/>
        <v>2.7743526510480856</v>
      </c>
      <c r="M68" s="61">
        <f t="shared" si="1"/>
        <v>0</v>
      </c>
      <c r="N68" s="61">
        <f t="shared" si="2"/>
        <v>0</v>
      </c>
      <c r="O68" s="61">
        <f t="shared" si="3"/>
        <v>0</v>
      </c>
      <c r="P68" s="61">
        <v>0.000616522811344019</v>
      </c>
      <c r="Q68" s="61">
        <v>0</v>
      </c>
      <c r="R68" s="61">
        <v>0</v>
      </c>
      <c r="S68" s="61">
        <v>0</v>
      </c>
      <c r="T68" s="61">
        <v>4500</v>
      </c>
      <c r="U68" s="193">
        <v>40709</v>
      </c>
      <c r="V68" s="193">
        <v>40779</v>
      </c>
      <c r="W68" s="33"/>
      <c r="X68" s="193">
        <v>1</v>
      </c>
      <c r="Y68" s="193">
        <v>1</v>
      </c>
      <c r="Z68" s="33"/>
      <c r="AA68" s="193">
        <v>1</v>
      </c>
      <c r="AB68" s="193">
        <v>1</v>
      </c>
      <c r="AC68" s="210"/>
      <c r="AD68" s="193">
        <v>1</v>
      </c>
      <c r="AE68" s="193">
        <v>1</v>
      </c>
      <c r="AF68" s="33"/>
      <c r="AG68" s="192" t="s">
        <v>9</v>
      </c>
      <c r="AH68" s="26"/>
      <c r="AI68" s="26"/>
    </row>
    <row r="69" spans="1:35" ht="15">
      <c r="A69" s="26"/>
      <c r="B69" s="26"/>
      <c r="C69" s="26"/>
      <c r="D69" s="26"/>
      <c r="E69" s="26"/>
      <c r="F69" s="26"/>
      <c r="G69" s="26"/>
      <c r="H69" s="26"/>
      <c r="I69" s="26"/>
      <c r="J69" s="192" t="s">
        <v>8</v>
      </c>
      <c r="K69" s="192" t="s">
        <v>166</v>
      </c>
      <c r="L69" s="61">
        <f aca="true" t="shared" si="5" ref="L69:L77">T69*P69</f>
        <v>3.966942148760328</v>
      </c>
      <c r="M69" s="61">
        <f aca="true" t="shared" si="6" ref="M69:M77">T69*Q69</f>
        <v>0</v>
      </c>
      <c r="N69" s="61">
        <f aca="true" t="shared" si="7" ref="N69:N77">T69*R69</f>
        <v>0</v>
      </c>
      <c r="O69" s="61">
        <f aca="true" t="shared" si="8" ref="O69:O77">T69*S69</f>
        <v>0</v>
      </c>
      <c r="P69" s="61">
        <v>0.0330578512396694</v>
      </c>
      <c r="Q69" s="61">
        <v>0</v>
      </c>
      <c r="R69" s="61">
        <v>0</v>
      </c>
      <c r="S69" s="61">
        <v>0</v>
      </c>
      <c r="T69" s="61">
        <v>120</v>
      </c>
      <c r="U69" s="193">
        <v>40554</v>
      </c>
      <c r="V69" s="193">
        <v>40623</v>
      </c>
      <c r="W69" s="193"/>
      <c r="X69" s="193">
        <v>1</v>
      </c>
      <c r="Y69" s="193">
        <v>1</v>
      </c>
      <c r="Z69" s="33"/>
      <c r="AA69" s="193">
        <v>1</v>
      </c>
      <c r="AB69" s="193">
        <v>1</v>
      </c>
      <c r="AC69" s="210"/>
      <c r="AD69" s="193">
        <v>1</v>
      </c>
      <c r="AE69" s="193">
        <v>1</v>
      </c>
      <c r="AF69" s="33"/>
      <c r="AG69" s="192" t="s">
        <v>8</v>
      </c>
      <c r="AH69" s="26"/>
      <c r="AI69" s="26"/>
    </row>
    <row r="70" spans="1:35" ht="15">
      <c r="A70" s="26"/>
      <c r="B70" s="26"/>
      <c r="C70" s="26"/>
      <c r="D70" s="26"/>
      <c r="E70" s="26"/>
      <c r="F70" s="26"/>
      <c r="G70" s="26"/>
      <c r="H70" s="26"/>
      <c r="I70" s="26"/>
      <c r="J70" s="192" t="s">
        <v>7</v>
      </c>
      <c r="K70" s="192" t="s">
        <v>167</v>
      </c>
      <c r="L70" s="61">
        <f t="shared" si="5"/>
        <v>2.17879164215526</v>
      </c>
      <c r="M70" s="61">
        <f t="shared" si="6"/>
        <v>2.08216211714244</v>
      </c>
      <c r="N70" s="61">
        <f t="shared" si="7"/>
        <v>0</v>
      </c>
      <c r="O70" s="61">
        <f t="shared" si="8"/>
        <v>0</v>
      </c>
      <c r="P70" s="61">
        <v>0.00217879164215526</v>
      </c>
      <c r="Q70" s="61">
        <v>0.00208216211714244</v>
      </c>
      <c r="R70" s="61">
        <v>0</v>
      </c>
      <c r="S70" s="61">
        <v>0</v>
      </c>
      <c r="T70" s="61">
        <v>1000</v>
      </c>
      <c r="U70" s="193">
        <v>40697</v>
      </c>
      <c r="V70" s="193">
        <v>40759</v>
      </c>
      <c r="W70" s="193"/>
      <c r="X70" s="193">
        <v>40803</v>
      </c>
      <c r="Y70" s="193">
        <v>40864</v>
      </c>
      <c r="Z70" s="33"/>
      <c r="AA70" s="193">
        <v>1</v>
      </c>
      <c r="AB70" s="193">
        <v>1</v>
      </c>
      <c r="AC70" s="210"/>
      <c r="AD70" s="193">
        <v>1</v>
      </c>
      <c r="AE70" s="193">
        <v>1</v>
      </c>
      <c r="AF70" s="33"/>
      <c r="AG70" s="192" t="s">
        <v>7</v>
      </c>
      <c r="AH70" s="26"/>
      <c r="AI70" s="26"/>
    </row>
    <row r="71" spans="1:35" ht="15">
      <c r="A71" s="26"/>
      <c r="B71" s="26"/>
      <c r="C71" s="26"/>
      <c r="D71" s="26"/>
      <c r="E71" s="26"/>
      <c r="F71" s="26"/>
      <c r="G71" s="26"/>
      <c r="H71" s="26"/>
      <c r="I71" s="26"/>
      <c r="J71" s="192" t="s">
        <v>6</v>
      </c>
      <c r="K71" s="192" t="s">
        <v>168</v>
      </c>
      <c r="L71" s="61">
        <f t="shared" si="5"/>
        <v>0</v>
      </c>
      <c r="M71" s="61">
        <f t="shared" si="6"/>
        <v>0</v>
      </c>
      <c r="N71" s="61">
        <f t="shared" si="7"/>
        <v>0</v>
      </c>
      <c r="O71" s="61">
        <f t="shared" si="8"/>
        <v>0</v>
      </c>
      <c r="P71" s="61">
        <v>0</v>
      </c>
      <c r="Q71" s="61">
        <v>0</v>
      </c>
      <c r="R71" s="61">
        <v>0</v>
      </c>
      <c r="S71" s="61">
        <v>0</v>
      </c>
      <c r="T71" s="61">
        <v>10</v>
      </c>
      <c r="U71" s="193">
        <v>1</v>
      </c>
      <c r="V71" s="193">
        <v>1</v>
      </c>
      <c r="W71" s="33"/>
      <c r="X71" s="193">
        <v>1</v>
      </c>
      <c r="Y71" s="193">
        <v>1</v>
      </c>
      <c r="Z71" s="33"/>
      <c r="AA71" s="193">
        <v>1</v>
      </c>
      <c r="AB71" s="193">
        <v>1</v>
      </c>
      <c r="AC71" s="210"/>
      <c r="AD71" s="193">
        <v>1</v>
      </c>
      <c r="AE71" s="193">
        <v>1</v>
      </c>
      <c r="AF71" s="33"/>
      <c r="AG71" s="192" t="s">
        <v>6</v>
      </c>
      <c r="AH71" s="26"/>
      <c r="AI71" s="26"/>
    </row>
    <row r="72" spans="1:35" ht="15">
      <c r="A72" s="26"/>
      <c r="B72" s="26"/>
      <c r="C72" s="26"/>
      <c r="D72" s="26"/>
      <c r="E72" s="26"/>
      <c r="F72" s="26"/>
      <c r="G72" s="26"/>
      <c r="H72" s="26"/>
      <c r="I72" s="26"/>
      <c r="J72" s="192" t="s">
        <v>5</v>
      </c>
      <c r="K72" s="192" t="s">
        <v>169</v>
      </c>
      <c r="L72" s="61">
        <f t="shared" si="5"/>
        <v>0</v>
      </c>
      <c r="M72" s="61">
        <f t="shared" si="6"/>
        <v>0</v>
      </c>
      <c r="N72" s="61">
        <f t="shared" si="7"/>
        <v>0</v>
      </c>
      <c r="O72" s="61">
        <f t="shared" si="8"/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193">
        <v>1</v>
      </c>
      <c r="V72" s="193">
        <v>1</v>
      </c>
      <c r="W72" s="33"/>
      <c r="X72" s="193">
        <v>1</v>
      </c>
      <c r="Y72" s="193">
        <v>1</v>
      </c>
      <c r="Z72" s="33"/>
      <c r="AA72" s="193">
        <v>1</v>
      </c>
      <c r="AB72" s="193">
        <v>1</v>
      </c>
      <c r="AC72" s="210"/>
      <c r="AD72" s="193">
        <v>1</v>
      </c>
      <c r="AE72" s="193">
        <v>1</v>
      </c>
      <c r="AF72" s="33"/>
      <c r="AG72" s="192" t="s">
        <v>5</v>
      </c>
      <c r="AH72" s="26"/>
      <c r="AI72" s="26"/>
    </row>
    <row r="73" spans="1:35" ht="15">
      <c r="A73" s="26"/>
      <c r="B73" s="26"/>
      <c r="C73" s="26"/>
      <c r="D73" s="26"/>
      <c r="E73" s="26"/>
      <c r="F73" s="26"/>
      <c r="G73" s="26"/>
      <c r="H73" s="26"/>
      <c r="I73" s="26"/>
      <c r="J73" s="192" t="s">
        <v>4</v>
      </c>
      <c r="K73" s="192" t="s">
        <v>170</v>
      </c>
      <c r="L73" s="61">
        <f t="shared" si="5"/>
        <v>0</v>
      </c>
      <c r="M73" s="61">
        <f t="shared" si="6"/>
        <v>0</v>
      </c>
      <c r="N73" s="61">
        <f t="shared" si="7"/>
        <v>0</v>
      </c>
      <c r="O73" s="61">
        <f t="shared" si="8"/>
        <v>0</v>
      </c>
      <c r="P73" s="61">
        <v>0</v>
      </c>
      <c r="Q73" s="61">
        <v>0</v>
      </c>
      <c r="R73" s="61">
        <v>0</v>
      </c>
      <c r="S73" s="61">
        <v>0</v>
      </c>
      <c r="T73" s="61">
        <v>7</v>
      </c>
      <c r="U73" s="193">
        <v>1</v>
      </c>
      <c r="V73" s="193">
        <v>1</v>
      </c>
      <c r="W73" s="33"/>
      <c r="X73" s="193">
        <v>1</v>
      </c>
      <c r="Y73" s="193">
        <v>1</v>
      </c>
      <c r="Z73" s="33"/>
      <c r="AA73" s="193">
        <v>1</v>
      </c>
      <c r="AB73" s="193">
        <v>1</v>
      </c>
      <c r="AC73" s="210"/>
      <c r="AD73" s="193">
        <v>1</v>
      </c>
      <c r="AE73" s="193">
        <v>1</v>
      </c>
      <c r="AF73" s="33"/>
      <c r="AG73" s="192" t="s">
        <v>4</v>
      </c>
      <c r="AH73" s="26"/>
      <c r="AI73" s="26"/>
    </row>
    <row r="74" spans="1:35" ht="15">
      <c r="A74" s="26"/>
      <c r="B74" s="26"/>
      <c r="C74" s="26"/>
      <c r="D74" s="26"/>
      <c r="E74" s="26"/>
      <c r="F74" s="26"/>
      <c r="G74" s="26"/>
      <c r="H74" s="26"/>
      <c r="I74" s="26"/>
      <c r="J74" s="192" t="s">
        <v>3</v>
      </c>
      <c r="K74" s="192" t="s">
        <v>171</v>
      </c>
      <c r="L74" s="61">
        <f t="shared" si="5"/>
        <v>2.127659574468085</v>
      </c>
      <c r="M74" s="61">
        <f t="shared" si="6"/>
        <v>1.75070028011204</v>
      </c>
      <c r="N74" s="61">
        <f t="shared" si="7"/>
        <v>0</v>
      </c>
      <c r="O74" s="61">
        <f t="shared" si="8"/>
        <v>0</v>
      </c>
      <c r="P74" s="61">
        <v>0.000425531914893617</v>
      </c>
      <c r="Q74" s="61">
        <v>0.000350140056022408</v>
      </c>
      <c r="R74" s="61">
        <v>0</v>
      </c>
      <c r="S74" s="61">
        <v>0</v>
      </c>
      <c r="T74" s="61">
        <v>5000</v>
      </c>
      <c r="U74" s="193">
        <v>40584</v>
      </c>
      <c r="V74" s="193">
        <v>40653</v>
      </c>
      <c r="W74" s="33"/>
      <c r="X74" s="193">
        <v>40759</v>
      </c>
      <c r="Y74" s="193">
        <v>40828</v>
      </c>
      <c r="Z74" s="33"/>
      <c r="AA74" s="193">
        <v>1</v>
      </c>
      <c r="AB74" s="193">
        <v>1</v>
      </c>
      <c r="AC74" s="210"/>
      <c r="AD74" s="193">
        <v>1</v>
      </c>
      <c r="AE74" s="193">
        <v>1</v>
      </c>
      <c r="AF74" s="33"/>
      <c r="AG74" s="192" t="s">
        <v>3</v>
      </c>
      <c r="AH74" s="26"/>
      <c r="AI74" s="26"/>
    </row>
    <row r="75" spans="1:35" ht="15">
      <c r="A75" s="26"/>
      <c r="B75" s="26"/>
      <c r="C75" s="26"/>
      <c r="D75" s="26"/>
      <c r="E75" s="26"/>
      <c r="F75" s="26"/>
      <c r="G75" s="26"/>
      <c r="H75" s="26"/>
      <c r="I75" s="26"/>
      <c r="J75" s="192" t="s">
        <v>2</v>
      </c>
      <c r="K75" s="192" t="s">
        <v>172</v>
      </c>
      <c r="L75" s="61">
        <f t="shared" si="5"/>
        <v>1.8799348289259301</v>
      </c>
      <c r="M75" s="61">
        <f t="shared" si="6"/>
        <v>0</v>
      </c>
      <c r="N75" s="61">
        <f t="shared" si="7"/>
        <v>0</v>
      </c>
      <c r="O75" s="61">
        <f t="shared" si="8"/>
        <v>0</v>
      </c>
      <c r="P75" s="61">
        <v>0.125328988595062</v>
      </c>
      <c r="Q75" s="61">
        <v>0</v>
      </c>
      <c r="R75" s="61">
        <v>0</v>
      </c>
      <c r="S75" s="61">
        <v>0</v>
      </c>
      <c r="T75" s="61">
        <v>15</v>
      </c>
      <c r="U75" s="193">
        <v>40625</v>
      </c>
      <c r="V75" s="193">
        <v>40710</v>
      </c>
      <c r="W75" s="193"/>
      <c r="X75" s="193">
        <v>1</v>
      </c>
      <c r="Y75" s="193">
        <v>1</v>
      </c>
      <c r="Z75" s="33"/>
      <c r="AA75" s="193">
        <v>1</v>
      </c>
      <c r="AB75" s="193">
        <v>1</v>
      </c>
      <c r="AC75" s="210"/>
      <c r="AD75" s="193">
        <v>1</v>
      </c>
      <c r="AE75" s="193">
        <v>1</v>
      </c>
      <c r="AF75" s="33"/>
      <c r="AG75" s="192" t="s">
        <v>2</v>
      </c>
      <c r="AH75" s="26"/>
      <c r="AI75" s="26"/>
    </row>
    <row r="76" spans="1:35" ht="15">
      <c r="A76" s="26"/>
      <c r="B76" s="26"/>
      <c r="C76" s="26"/>
      <c r="D76" s="26"/>
      <c r="E76" s="26"/>
      <c r="F76" s="26"/>
      <c r="G76" s="26"/>
      <c r="H76" s="26"/>
      <c r="I76" s="26"/>
      <c r="J76" s="192" t="s">
        <v>1</v>
      </c>
      <c r="K76" s="192" t="s">
        <v>173</v>
      </c>
      <c r="L76" s="61">
        <f t="shared" si="5"/>
        <v>0</v>
      </c>
      <c r="M76" s="61">
        <f t="shared" si="6"/>
        <v>0</v>
      </c>
      <c r="N76" s="61">
        <f t="shared" si="7"/>
        <v>0</v>
      </c>
      <c r="O76" s="61">
        <f t="shared" si="8"/>
        <v>0</v>
      </c>
      <c r="P76" s="61">
        <v>0</v>
      </c>
      <c r="Q76" s="61">
        <v>0</v>
      </c>
      <c r="R76" s="61">
        <v>0</v>
      </c>
      <c r="S76" s="61">
        <v>0</v>
      </c>
      <c r="T76" s="61">
        <v>600</v>
      </c>
      <c r="U76" s="193">
        <v>1</v>
      </c>
      <c r="V76" s="193">
        <v>1</v>
      </c>
      <c r="W76" s="193"/>
      <c r="X76" s="193">
        <v>1</v>
      </c>
      <c r="Y76" s="193">
        <v>1</v>
      </c>
      <c r="Z76" s="33"/>
      <c r="AA76" s="193">
        <v>1</v>
      </c>
      <c r="AB76" s="193">
        <v>1</v>
      </c>
      <c r="AC76" s="210"/>
      <c r="AD76" s="193">
        <v>1</v>
      </c>
      <c r="AE76" s="193">
        <v>1</v>
      </c>
      <c r="AF76" s="33"/>
      <c r="AG76" s="192" t="s">
        <v>1</v>
      </c>
      <c r="AH76" s="26"/>
      <c r="AI76" s="26"/>
    </row>
    <row r="77" spans="1:35" ht="15">
      <c r="A77" s="26"/>
      <c r="B77" s="26"/>
      <c r="C77" s="26"/>
      <c r="D77" s="26"/>
      <c r="E77" s="26"/>
      <c r="F77" s="26"/>
      <c r="G77" s="26"/>
      <c r="H77" s="26"/>
      <c r="I77" s="26"/>
      <c r="J77" s="192" t="s">
        <v>0</v>
      </c>
      <c r="K77" s="192" t="s">
        <v>174</v>
      </c>
      <c r="L77" s="61">
        <f t="shared" si="5"/>
        <v>3.3084311632870813</v>
      </c>
      <c r="M77" s="61">
        <f t="shared" si="6"/>
        <v>3.3119658119658015</v>
      </c>
      <c r="N77" s="61">
        <f t="shared" si="7"/>
        <v>3.2024793388429615</v>
      </c>
      <c r="O77" s="61">
        <f t="shared" si="8"/>
        <v>3.134479271991904</v>
      </c>
      <c r="P77" s="61">
        <v>0.000213447171824973</v>
      </c>
      <c r="Q77" s="61">
        <v>0.000213675213675213</v>
      </c>
      <c r="R77" s="61">
        <v>0.000206611570247933</v>
      </c>
      <c r="S77" s="61">
        <v>0.000202224469160768</v>
      </c>
      <c r="T77" s="61">
        <v>15500</v>
      </c>
      <c r="U77" s="193">
        <v>40577</v>
      </c>
      <c r="V77" s="193">
        <v>40654</v>
      </c>
      <c r="W77" s="193"/>
      <c r="X77" s="193">
        <v>40591</v>
      </c>
      <c r="Y77" s="193">
        <v>40669</v>
      </c>
      <c r="Z77" s="34"/>
      <c r="AA77" s="193">
        <v>40745</v>
      </c>
      <c r="AB77" s="193">
        <v>40823</v>
      </c>
      <c r="AC77" s="211"/>
      <c r="AD77" s="193">
        <v>40764</v>
      </c>
      <c r="AE77" s="193">
        <v>40837</v>
      </c>
      <c r="AF77" s="34"/>
      <c r="AG77" s="192" t="s">
        <v>0</v>
      </c>
      <c r="AH77" s="26"/>
      <c r="AI77" s="26"/>
    </row>
    <row r="78" spans="1:35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2"/>
      <c r="V78" s="26"/>
      <c r="W78" s="213"/>
      <c r="X78" s="26"/>
      <c r="Y78" s="26"/>
      <c r="Z78" s="213"/>
      <c r="AA78" s="26"/>
      <c r="AB78" s="26"/>
      <c r="AC78" s="26"/>
      <c r="AD78" s="26"/>
      <c r="AE78" s="26"/>
      <c r="AF78" s="213"/>
      <c r="AG78" s="26"/>
      <c r="AH78" s="26"/>
      <c r="AI78" s="26"/>
    </row>
    <row r="79" spans="1:35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12"/>
      <c r="V79" s="26"/>
      <c r="W79" s="213"/>
      <c r="X79" s="26"/>
      <c r="Y79" s="26"/>
      <c r="Z79" s="213"/>
      <c r="AA79" s="26"/>
      <c r="AB79" s="26"/>
      <c r="AC79" s="26"/>
      <c r="AD79" s="26"/>
      <c r="AE79" s="26"/>
      <c r="AF79" s="213"/>
      <c r="AG79" s="26"/>
      <c r="AH79" s="26"/>
      <c r="AI79" s="26"/>
    </row>
    <row r="80" spans="1:35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12"/>
      <c r="V80" s="26"/>
      <c r="W80" s="213"/>
      <c r="X80" s="26"/>
      <c r="Y80" s="26"/>
      <c r="Z80" s="213"/>
      <c r="AA80" s="26"/>
      <c r="AB80" s="26"/>
      <c r="AC80" s="26"/>
      <c r="AD80" s="26"/>
      <c r="AE80" s="26"/>
      <c r="AF80" s="213"/>
      <c r="AG80" s="26"/>
      <c r="AH80" s="26"/>
      <c r="AI80" s="26"/>
    </row>
    <row r="81" spans="1:35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12"/>
      <c r="V81" s="26"/>
      <c r="W81" s="213"/>
      <c r="X81" s="26"/>
      <c r="Y81" s="26"/>
      <c r="Z81" s="213"/>
      <c r="AA81" s="26"/>
      <c r="AB81" s="26"/>
      <c r="AC81" s="26"/>
      <c r="AD81" s="26"/>
      <c r="AE81" s="26"/>
      <c r="AF81" s="213"/>
      <c r="AG81" s="26"/>
      <c r="AH81" s="26"/>
      <c r="AI81" s="26"/>
    </row>
    <row r="82" spans="1:35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12"/>
      <c r="V82" s="26"/>
      <c r="W82" s="213"/>
      <c r="X82" s="26"/>
      <c r="Y82" s="26"/>
      <c r="Z82" s="213"/>
      <c r="AA82" s="26"/>
      <c r="AB82" s="26"/>
      <c r="AC82" s="26"/>
      <c r="AD82" s="26"/>
      <c r="AE82" s="26"/>
      <c r="AF82" s="213"/>
      <c r="AG82" s="26"/>
      <c r="AH82" s="26"/>
      <c r="AI82" s="26"/>
    </row>
    <row r="83" spans="1:35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12"/>
      <c r="V83" s="26"/>
      <c r="W83" s="213"/>
      <c r="X83" s="26"/>
      <c r="Y83" s="26"/>
      <c r="Z83" s="213"/>
      <c r="AA83" s="26"/>
      <c r="AB83" s="26"/>
      <c r="AC83" s="26"/>
      <c r="AD83" s="26"/>
      <c r="AE83" s="26"/>
      <c r="AF83" s="213"/>
      <c r="AG83" s="26"/>
      <c r="AH83" s="26"/>
      <c r="AI83" s="26"/>
    </row>
    <row r="84" spans="1:35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12"/>
      <c r="V84" s="26"/>
      <c r="W84" s="213"/>
      <c r="X84" s="26"/>
      <c r="Y84" s="26"/>
      <c r="Z84" s="213"/>
      <c r="AA84" s="26"/>
      <c r="AB84" s="26"/>
      <c r="AC84" s="26"/>
      <c r="AD84" s="26"/>
      <c r="AE84" s="26"/>
      <c r="AF84" s="213"/>
      <c r="AG84" s="26"/>
      <c r="AH84" s="26"/>
      <c r="AI84" s="26"/>
    </row>
    <row r="85" spans="1:35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2"/>
      <c r="V85" s="26"/>
      <c r="W85" s="213"/>
      <c r="X85" s="26"/>
      <c r="Y85" s="26"/>
      <c r="Z85" s="213"/>
      <c r="AA85" s="26"/>
      <c r="AB85" s="26"/>
      <c r="AC85" s="26"/>
      <c r="AD85" s="26"/>
      <c r="AE85" s="26"/>
      <c r="AF85" s="213"/>
      <c r="AG85" s="26"/>
      <c r="AH85" s="26"/>
      <c r="AI85" s="26"/>
    </row>
    <row r="86" spans="1:3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12"/>
      <c r="V86" s="26"/>
      <c r="W86" s="213"/>
      <c r="X86" s="26"/>
      <c r="Y86" s="26"/>
      <c r="Z86" s="213"/>
      <c r="AA86" s="26"/>
      <c r="AB86" s="26"/>
      <c r="AC86" s="26"/>
      <c r="AD86" s="26"/>
      <c r="AE86" s="26"/>
      <c r="AF86" s="213"/>
      <c r="AG86" s="26"/>
      <c r="AH86" s="26"/>
      <c r="AI86" s="26"/>
    </row>
    <row r="87" spans="1:35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2"/>
      <c r="V87" s="26"/>
      <c r="W87" s="213"/>
      <c r="X87" s="26"/>
      <c r="Y87" s="26"/>
      <c r="Z87" s="213"/>
      <c r="AA87" s="26"/>
      <c r="AB87" s="26"/>
      <c r="AC87" s="26"/>
      <c r="AD87" s="26"/>
      <c r="AE87" s="26"/>
      <c r="AF87" s="213"/>
      <c r="AG87" s="26"/>
      <c r="AH87" s="26"/>
      <c r="AI87" s="26"/>
    </row>
    <row r="88" spans="1:3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12"/>
      <c r="V88" s="26"/>
      <c r="W88" s="213"/>
      <c r="X88" s="26"/>
      <c r="Y88" s="26"/>
      <c r="Z88" s="213"/>
      <c r="AA88" s="26"/>
      <c r="AB88" s="26"/>
      <c r="AC88" s="26"/>
      <c r="AD88" s="26"/>
      <c r="AE88" s="26"/>
      <c r="AF88" s="213"/>
      <c r="AG88" s="26"/>
      <c r="AH88" s="26"/>
      <c r="AI88" s="26"/>
    </row>
    <row r="89" spans="1:35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2"/>
      <c r="V89" s="26"/>
      <c r="W89" s="213"/>
      <c r="X89" s="26"/>
      <c r="Y89" s="26"/>
      <c r="Z89" s="213"/>
      <c r="AA89" s="26"/>
      <c r="AB89" s="26"/>
      <c r="AC89" s="26"/>
      <c r="AD89" s="26"/>
      <c r="AE89" s="26"/>
      <c r="AF89" s="213"/>
      <c r="AG89" s="26"/>
      <c r="AH89" s="26"/>
      <c r="AI89" s="26"/>
    </row>
    <row r="90" spans="1:3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12"/>
      <c r="V90" s="26"/>
      <c r="W90" s="213"/>
      <c r="X90" s="26"/>
      <c r="Y90" s="26"/>
      <c r="Z90" s="213"/>
      <c r="AA90" s="26"/>
      <c r="AB90" s="26"/>
      <c r="AC90" s="26"/>
      <c r="AD90" s="26"/>
      <c r="AE90" s="26"/>
      <c r="AF90" s="213"/>
      <c r="AG90" s="26"/>
      <c r="AH90" s="26"/>
      <c r="AI90" s="26"/>
    </row>
    <row r="91" spans="1:35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12"/>
      <c r="V91" s="26"/>
      <c r="W91" s="213"/>
      <c r="X91" s="26"/>
      <c r="Y91" s="26"/>
      <c r="Z91" s="213"/>
      <c r="AA91" s="26"/>
      <c r="AB91" s="26"/>
      <c r="AC91" s="26"/>
      <c r="AD91" s="26"/>
      <c r="AE91" s="26"/>
      <c r="AF91" s="213"/>
      <c r="AG91" s="26"/>
      <c r="AH91" s="26"/>
      <c r="AI91" s="26"/>
    </row>
    <row r="92" spans="1:3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12"/>
      <c r="V92" s="26"/>
      <c r="W92" s="213"/>
      <c r="X92" s="26"/>
      <c r="Y92" s="26"/>
      <c r="Z92" s="213"/>
      <c r="AA92" s="26"/>
      <c r="AB92" s="26"/>
      <c r="AC92" s="26"/>
      <c r="AD92" s="26"/>
      <c r="AE92" s="26"/>
      <c r="AF92" s="213"/>
      <c r="AG92" s="26"/>
      <c r="AH92" s="26"/>
      <c r="AI92" s="26"/>
    </row>
    <row r="93" spans="1:35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12"/>
      <c r="V93" s="26"/>
      <c r="W93" s="213"/>
      <c r="X93" s="26"/>
      <c r="Y93" s="26"/>
      <c r="Z93" s="213"/>
      <c r="AA93" s="26"/>
      <c r="AB93" s="26"/>
      <c r="AC93" s="26"/>
      <c r="AD93" s="26"/>
      <c r="AE93" s="26"/>
      <c r="AF93" s="213"/>
      <c r="AG93" s="26"/>
      <c r="AH93" s="26"/>
      <c r="AI93" s="26"/>
    </row>
    <row r="94" spans="1:3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12"/>
      <c r="V94" s="26"/>
      <c r="W94" s="213"/>
      <c r="X94" s="26"/>
      <c r="Y94" s="26"/>
      <c r="Z94" s="213"/>
      <c r="AA94" s="26"/>
      <c r="AB94" s="26"/>
      <c r="AC94" s="26"/>
      <c r="AD94" s="26"/>
      <c r="AE94" s="26"/>
      <c r="AF94" s="213"/>
      <c r="AG94" s="26"/>
      <c r="AH94" s="26"/>
      <c r="AI94" s="26"/>
    </row>
    <row r="95" spans="1:35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12"/>
      <c r="V95" s="26"/>
      <c r="W95" s="213"/>
      <c r="X95" s="26"/>
      <c r="Y95" s="26"/>
      <c r="Z95" s="213"/>
      <c r="AA95" s="26"/>
      <c r="AB95" s="26"/>
      <c r="AC95" s="26"/>
      <c r="AD95" s="26"/>
      <c r="AE95" s="26"/>
      <c r="AF95" s="213"/>
      <c r="AG95" s="26"/>
      <c r="AH95" s="26"/>
      <c r="AI95" s="26"/>
    </row>
    <row r="96" spans="1:7" ht="15">
      <c r="A96" s="26"/>
      <c r="B96" s="26"/>
      <c r="C96" s="26"/>
      <c r="D96" s="26"/>
      <c r="E96" s="26"/>
      <c r="G96" s="26"/>
    </row>
    <row r="97" spans="1:5" ht="15">
      <c r="A97" s="26"/>
      <c r="B97" s="26"/>
      <c r="C97" s="26"/>
      <c r="D97" s="26"/>
      <c r="E97" s="26"/>
    </row>
    <row r="98" spans="1:5" ht="15">
      <c r="A98" s="26"/>
      <c r="B98" s="26"/>
      <c r="C98" s="26"/>
      <c r="D98" s="26"/>
      <c r="E98" s="26"/>
    </row>
    <row r="99" spans="1:5" ht="15">
      <c r="A99" s="26"/>
      <c r="B99" s="26"/>
      <c r="C99" s="26"/>
      <c r="D99" s="26"/>
      <c r="E99" s="26"/>
    </row>
  </sheetData>
  <sheetProtection password="C456" sheet="1" selectLockedCells="1"/>
  <mergeCells count="3">
    <mergeCell ref="A1:E3"/>
    <mergeCell ref="P2:R2"/>
    <mergeCell ref="A22:E22"/>
  </mergeCells>
  <dataValidations count="2">
    <dataValidation type="list" allowBlank="1" showInputMessage="1" showErrorMessage="1" sqref="C5:D5">
      <formula1>$AG$4:$AG$77</formula1>
    </dataValidation>
    <dataValidation type="custom" allowBlank="1" showInputMessage="1" showErrorMessage="1" sqref="C8:C11">
      <formula1>COUNTIF($C$8:$C$11,C8)=1</formula1>
    </dataValidation>
  </dataValidations>
  <printOptions/>
  <pageMargins left="0.7" right="0.7" top="0.75" bottom="0.75" header="0.3" footer="0.3"/>
  <pageSetup fitToHeight="1" fitToWidth="1" horizontalDpi="600" verticalDpi="600" orientation="landscape" scale="24" r:id="rId2"/>
  <ignoredErrors>
    <ignoredError sqref="D8:E8 D9:D11 E9:E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Peace Corps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tgrant</dc:creator>
  <cp:keywords/>
  <dc:description/>
  <cp:lastModifiedBy>tgrant</cp:lastModifiedBy>
  <dcterms:created xsi:type="dcterms:W3CDTF">2011-12-06T19:41:55Z</dcterms:created>
  <dcterms:modified xsi:type="dcterms:W3CDTF">2012-03-27T12:37:03Z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